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'2013'!$8:$8</definedName>
    <definedName name="_xlnm.Print_Area" localSheetId="0">'2013'!$A$1:$O$303</definedName>
  </definedNames>
  <calcPr fullCalcOnLoad="1"/>
</workbook>
</file>

<file path=xl/sharedStrings.xml><?xml version="1.0" encoding="utf-8"?>
<sst xmlns="http://schemas.openxmlformats.org/spreadsheetml/2006/main" count="560" uniqueCount="149">
  <si>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</si>
  <si>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</si>
  <si>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</si>
  <si>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</si>
  <si>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</si>
  <si>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</si>
  <si>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</si>
  <si>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</si>
  <si>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</si>
  <si>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</si>
  <si>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</si>
  <si>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</si>
  <si>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</si>
  <si>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</si>
  <si>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</si>
  <si>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</si>
  <si>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</si>
  <si>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</si>
  <si>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</si>
  <si>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</si>
  <si>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</si>
  <si>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</si>
  <si>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</si>
  <si>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</si>
  <si>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</si>
  <si>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</si>
  <si>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</si>
  <si>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</si>
  <si>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</si>
  <si>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</si>
  <si>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</si>
  <si>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</si>
  <si>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</si>
  <si>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</si>
  <si>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</si>
  <si>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</si>
  <si>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</si>
  <si>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</si>
  <si>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</si>
  <si>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</si>
  <si>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</si>
  <si>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</si>
  <si>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</si>
  <si>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</si>
  <si>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</si>
  <si>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</si>
  <si>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</si>
  <si>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</si>
  <si>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</si>
  <si>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</si>
  <si>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</si>
  <si>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</si>
  <si>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</si>
  <si>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</si>
  <si>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</si>
  <si>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</si>
  <si>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</si>
  <si>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</si>
  <si>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</si>
  <si>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</si>
  <si>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</si>
  <si>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</si>
  <si>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</si>
  <si>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</si>
  <si>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</si>
  <si>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</si>
  <si>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</si>
  <si>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</si>
  <si>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</si>
  <si>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</si>
  <si>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</si>
  <si>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</si>
  <si>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</si>
  <si>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</si>
  <si>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</si>
  <si>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</si>
  <si>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</si>
  <si>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</si>
  <si>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</si>
  <si>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</si>
  <si>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Безвозмездные перечисления государственным и МО</t>
  </si>
  <si>
    <t>10.04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</si>
  <si>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</si>
  <si>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</si>
  <si>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</si>
  <si>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</si>
  <si>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</si>
  <si>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</si>
  <si>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</si>
  <si>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</si>
  <si>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</si>
  <si>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</si>
  <si>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</si>
  <si>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</si>
  <si>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</si>
  <si>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</si>
  <si>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</si>
  <si>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снос ветхого и аврийного жилья</t>
  </si>
  <si>
    <t>тыс.руб.</t>
  </si>
  <si>
    <t>01.13</t>
  </si>
  <si>
    <t>мероприятия в области жилищного хозяйства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</si>
  <si>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</si>
  <si>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</si>
  <si>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</si>
  <si>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</si>
  <si>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</si>
  <si>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</si>
  <si>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</si>
  <si>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</si>
  <si>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содержание дорог(изгот.дорож.знаков)</t>
  </si>
  <si>
    <t>03.10</t>
  </si>
  <si>
    <t>разработка ген.плана                                        (ОАО Иркутскгражданпроект)</t>
  </si>
  <si>
    <r>
      <t>Программа энергосбережения и повышения энергетической эффективности на 2011-2015 годы</t>
    </r>
    <r>
      <rPr>
        <sz val="12"/>
        <rFont val="Times New Roman"/>
        <family val="1"/>
      </rPr>
      <t>(приобр. погрузчика-экскаватора)</t>
    </r>
  </si>
  <si>
    <t>04.01</t>
  </si>
  <si>
    <t>прочие работы, услуги(летнее оздоровление детей)</t>
  </si>
  <si>
    <t>0</t>
  </si>
  <si>
    <t>7</t>
  </si>
  <si>
    <t>Ожидаемое исполнение 2012 года</t>
  </si>
  <si>
    <t>Потребность
на 2013 год</t>
  </si>
  <si>
    <t>04.09</t>
  </si>
  <si>
    <t>3</t>
  </si>
  <si>
    <t>9</t>
  </si>
  <si>
    <t>Внесение изменений</t>
  </si>
  <si>
    <t>Уточненный бюджет</t>
  </si>
  <si>
    <t xml:space="preserve">Внесение изменений 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</si>
  <si>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    </t>
    </r>
    <r>
      <rPr>
        <u val="single"/>
        <sz val="12"/>
        <rFont val="Times New Roman"/>
        <family val="1"/>
      </rPr>
      <t>МБ-67,6   ОБ-2 213,0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</si>
  <si>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</si>
  <si>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проживания..."(привязка фундаментов жилых домов))</t>
    </r>
  </si>
  <si>
    <r>
      <t>уличное освещение</t>
    </r>
    <r>
      <rPr>
        <b/>
        <u val="single"/>
        <sz val="12"/>
        <rFont val="Times New Roman"/>
        <family val="1"/>
      </rPr>
      <t xml:space="preserve"> "Эффективность"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</si>
  <si>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</t>
    </r>
    <r>
      <rPr>
        <i/>
        <u val="single"/>
        <sz val="12"/>
        <rFont val="Times New Roman"/>
        <family val="1"/>
      </rPr>
      <t>оценка соответствия выполненных работ дома № 2- 1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т.р.)</t>
    </r>
  </si>
  <si>
    <t>Исполнение на 01.11.2013</t>
  </si>
  <si>
    <t>мероприятия в области коммунального хозяйства(разработка схем водоснабж. и водоотвед.)</t>
  </si>
  <si>
    <t>муниципальных служащих</t>
  </si>
  <si>
    <t>иные</t>
  </si>
  <si>
    <t xml:space="preserve">перечисления другим бюджетам бюджетной системы РФ(финансовое управление) </t>
  </si>
  <si>
    <t>ДОРОЖНЫЙ ФОНД</t>
  </si>
  <si>
    <t>основной персонал</t>
  </si>
  <si>
    <t>прочие</t>
  </si>
  <si>
    <r>
      <t>перечисления другим бюджетам бюджетной системы РФ</t>
    </r>
    <r>
      <rPr>
        <b/>
        <sz val="12"/>
        <rFont val="Times New Roman"/>
        <family val="1"/>
      </rPr>
      <t xml:space="preserve">(КСП) </t>
    </r>
  </si>
  <si>
    <t>План
на 2015 год</t>
  </si>
  <si>
    <t>ДЦП""Обеспечение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бюджета"</t>
  </si>
  <si>
    <t>ФЦП"Жилище" на 2011-2015 годы. Мероприятия по переселению граждан из ветхого и аварийного жилья в зоне БАМа.</t>
  </si>
  <si>
    <t>Исполнение на 1 полугодие 2015 года</t>
  </si>
  <si>
    <t>РАСЧЁТ ПО ФУНКЦИОНАЛЬНОЙ СТРУКТУРЕ РАСХОДОВ
БЮДЖЕТА ВИДИМСКОГО ГОРОДСКОГО ПОСЕЛЕНИЯ ЗА 1 полугодие  2015 ГОДА</t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</si>
  <si>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</t>
    </r>
    <r>
      <rPr>
        <u val="single"/>
        <sz val="12"/>
        <rFont val="Times New Roman"/>
        <family val="1"/>
      </rPr>
      <t xml:space="preserve">строительство 4-х кв.жил. домов) </t>
    </r>
  </si>
  <si>
    <t>План на 2015 год</t>
  </si>
  <si>
    <t>% исполнения</t>
  </si>
  <si>
    <t>РАЗДЕЛ 08.00 КУЛЬТУРА, КИНЕМАТОГРАФИЯ</t>
  </si>
  <si>
    <t>Справочная №1 к Постановлению
Видимского городского поселения
"Отчет об исполнении бюджета Видимского
 городского поселения за 1 полугодие  2015 года"
от " 20 "  июля 2015г. №  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</si>
</sst>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35" borderId="0" xfId="0" applyFont="1" applyFill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" fillId="35" borderId="0" xfId="0" applyFont="1" applyFill="1" applyAlignment="1">
      <alignment horizontal="right" vertical="center"/>
    </xf>
    <xf numFmtId="169" fontId="3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vertical="center"/>
    </xf>
    <xf numFmtId="9" fontId="1" fillId="35" borderId="0" xfId="0" applyNumberFormat="1" applyFont="1" applyFill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5" fillId="35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12" fillId="35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35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5" fillId="35" borderId="15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69" fontId="4" fillId="34" borderId="17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4" fillId="33" borderId="15" xfId="0" applyNumberFormat="1" applyFont="1" applyFill="1" applyBorder="1" applyAlignment="1">
      <alignment vertical="center"/>
    </xf>
    <xf numFmtId="169" fontId="5" fillId="35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35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12" fillId="35" borderId="10" xfId="0" applyNumberFormat="1" applyFont="1" applyFill="1" applyBorder="1" applyAlignment="1">
      <alignment vertical="center"/>
    </xf>
    <xf numFmtId="169" fontId="4" fillId="34" borderId="10" xfId="0" applyNumberFormat="1" applyFont="1" applyFill="1" applyBorder="1" applyAlignment="1">
      <alignment vertical="center"/>
    </xf>
    <xf numFmtId="169" fontId="5" fillId="34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" fontId="5" fillId="35" borderId="15" xfId="0" applyNumberFormat="1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vertical="center"/>
    </xf>
    <xf numFmtId="1" fontId="4" fillId="35" borderId="15" xfId="0" applyNumberFormat="1" applyFont="1" applyFill="1" applyBorder="1" applyAlignment="1">
      <alignment vertical="center"/>
    </xf>
    <xf numFmtId="1" fontId="4" fillId="34" borderId="15" xfId="0" applyNumberFormat="1" applyFont="1" applyFill="1" applyBorder="1" applyAlignment="1">
      <alignment vertical="center"/>
    </xf>
    <xf numFmtId="1" fontId="4" fillId="34" borderId="18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4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52" applyFont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0"/>
  <sheetViews>
    <sheetView tabSelected="1" view="pageBreakPreview" zoomScaleSheetLayoutView="100" zoomScalePageLayoutView="0" workbookViewId="0" topLeftCell="A5">
      <selection activeCell="L29" sqref="L29"/>
    </sheetView>
  </sheetViews>
  <sheetFormatPr defaultColWidth="9.00390625" defaultRowHeight="12.75"/>
  <cols>
    <col min="1" max="1" width="7.625" style="1" customWidth="1"/>
    <col min="2" max="2" width="6.625" style="2" customWidth="1"/>
    <col min="3" max="3" width="57.875" style="1" customWidth="1"/>
    <col min="4" max="4" width="14.125" style="1" hidden="1" customWidth="1"/>
    <col min="5" max="5" width="14.875" style="1" hidden="1" customWidth="1"/>
    <col min="6" max="6" width="18.00390625" style="1" hidden="1" customWidth="1"/>
    <col min="7" max="11" width="14.875" style="1" hidden="1" customWidth="1"/>
    <col min="12" max="12" width="13.375" style="1" customWidth="1"/>
    <col min="13" max="13" width="14.00390625" style="1" customWidth="1"/>
    <col min="14" max="14" width="13.125" style="1" customWidth="1"/>
    <col min="15" max="15" width="13.625" style="1" hidden="1" customWidth="1"/>
    <col min="16" max="16384" width="9.125" style="1" customWidth="1"/>
  </cols>
  <sheetData>
    <row r="1" spans="2:14" s="36" customFormat="1" ht="83.25" customHeight="1">
      <c r="B1" s="37"/>
      <c r="C1" s="39"/>
      <c r="D1" s="39"/>
      <c r="E1" s="39"/>
      <c r="F1" s="39"/>
      <c r="G1" s="39"/>
      <c r="H1" s="39"/>
      <c r="I1" s="141" t="s">
        <v>148</v>
      </c>
      <c r="J1" s="141"/>
      <c r="K1" s="141"/>
      <c r="L1" s="141"/>
      <c r="M1" s="141"/>
      <c r="N1" s="141"/>
    </row>
    <row r="2" spans="2:14" s="36" customFormat="1" ht="13.5">
      <c r="B2" s="37"/>
      <c r="I2" s="141"/>
      <c r="J2" s="141"/>
      <c r="K2" s="141"/>
      <c r="L2" s="141"/>
      <c r="M2" s="141"/>
      <c r="N2" s="141"/>
    </row>
    <row r="3" s="36" customFormat="1" ht="13.5">
      <c r="B3" s="37"/>
    </row>
    <row r="4" spans="1:14" s="36" customFormat="1" ht="44.25" customHeight="1">
      <c r="A4" s="138" t="s">
        <v>143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2:14" s="36" customFormat="1" ht="14.25" thickBot="1">
      <c r="B5" s="37"/>
      <c r="N5" s="131" t="s">
        <v>98</v>
      </c>
    </row>
    <row r="6" spans="2:13" s="36" customFormat="1" ht="17.25" hidden="1" thickBot="1">
      <c r="B6" s="37"/>
      <c r="E6" s="38"/>
      <c r="F6" s="38"/>
      <c r="G6" s="38">
        <v>1316</v>
      </c>
      <c r="H6" s="38">
        <v>2115</v>
      </c>
      <c r="I6" s="38">
        <v>1550</v>
      </c>
      <c r="J6" s="38"/>
      <c r="K6" s="38"/>
      <c r="L6" s="38"/>
      <c r="M6" s="38"/>
    </row>
    <row r="7" spans="1:5" ht="15" customHeight="1" hidden="1" thickBot="1">
      <c r="A7" s="144"/>
      <c r="B7" s="144"/>
      <c r="C7" s="144"/>
      <c r="D7" s="144"/>
      <c r="E7" s="144"/>
    </row>
    <row r="8" spans="1:16" ht="55.5" customHeight="1">
      <c r="A8" s="139" t="s">
        <v>61</v>
      </c>
      <c r="B8" s="140"/>
      <c r="C8" s="140"/>
      <c r="D8" s="92" t="s">
        <v>117</v>
      </c>
      <c r="E8" s="93" t="s">
        <v>118</v>
      </c>
      <c r="F8" s="94" t="s">
        <v>139</v>
      </c>
      <c r="G8" s="92" t="s">
        <v>122</v>
      </c>
      <c r="H8" s="92" t="s">
        <v>123</v>
      </c>
      <c r="I8" s="92" t="s">
        <v>130</v>
      </c>
      <c r="J8" s="92"/>
      <c r="K8" s="92" t="s">
        <v>124</v>
      </c>
      <c r="L8" s="92" t="s">
        <v>145</v>
      </c>
      <c r="M8" s="92" t="s">
        <v>142</v>
      </c>
      <c r="N8" s="95" t="s">
        <v>146</v>
      </c>
      <c r="O8" s="65"/>
      <c r="P8" s="65"/>
    </row>
    <row r="9" spans="1:15" s="5" customFormat="1" ht="20.25" customHeight="1">
      <c r="A9" s="96" t="s">
        <v>21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97"/>
      <c r="O9" s="68"/>
    </row>
    <row r="10" spans="1:15" s="5" customFormat="1" ht="16.5" customHeight="1" hidden="1">
      <c r="A10" s="98" t="s">
        <v>0</v>
      </c>
      <c r="B10" s="3">
        <v>210</v>
      </c>
      <c r="C10" s="33" t="s">
        <v>30</v>
      </c>
      <c r="D10" s="20">
        <f>SUM(D11:D13)</f>
        <v>4682</v>
      </c>
      <c r="E10" s="20">
        <f>SUM(E11:E13)</f>
        <v>8118</v>
      </c>
      <c r="F10" s="61">
        <f aca="true" t="shared" si="0" ref="F10:M10">SUM(F11:F13)</f>
        <v>6334.2</v>
      </c>
      <c r="G10" s="61">
        <f t="shared" si="0"/>
        <v>130</v>
      </c>
      <c r="H10" s="61">
        <f t="shared" si="0"/>
        <v>1857</v>
      </c>
      <c r="I10" s="61">
        <f t="shared" si="0"/>
        <v>1640</v>
      </c>
      <c r="J10" s="61">
        <f t="shared" si="0"/>
        <v>0</v>
      </c>
      <c r="K10" s="61">
        <f t="shared" si="0"/>
        <v>-173.39999999999998</v>
      </c>
      <c r="L10" s="61">
        <f t="shared" si="0"/>
        <v>6193.8</v>
      </c>
      <c r="M10" s="61">
        <f t="shared" si="0"/>
        <v>2561.1000000000004</v>
      </c>
      <c r="N10" s="99">
        <f>M10/L10*100</f>
        <v>41.3494139300591</v>
      </c>
      <c r="O10" s="69"/>
    </row>
    <row r="11" spans="1:15" s="8" customFormat="1" ht="15.75" hidden="1">
      <c r="A11" s="100" t="s">
        <v>0</v>
      </c>
      <c r="B11" s="6">
        <v>211</v>
      </c>
      <c r="C11" s="32" t="s">
        <v>1</v>
      </c>
      <c r="D11" s="14">
        <f>SUM(D29,D34,D55,D77)</f>
        <v>3602</v>
      </c>
      <c r="E11" s="14">
        <f>SUM(E29,E34,E55,E77)</f>
        <v>6158</v>
      </c>
      <c r="F11" s="44">
        <f aca="true" t="shared" si="1" ref="F11:M11">SUM(F29,F34,F55,F77)</f>
        <v>4694.2</v>
      </c>
      <c r="G11" s="44">
        <f t="shared" si="1"/>
        <v>130</v>
      </c>
      <c r="H11" s="44">
        <f t="shared" si="1"/>
        <v>1411</v>
      </c>
      <c r="I11" s="44">
        <f t="shared" si="1"/>
        <v>1263</v>
      </c>
      <c r="J11" s="44">
        <f t="shared" si="1"/>
        <v>0</v>
      </c>
      <c r="K11" s="44">
        <f t="shared" si="1"/>
        <v>-169.89999999999998</v>
      </c>
      <c r="L11" s="44">
        <f t="shared" si="1"/>
        <v>4494.8</v>
      </c>
      <c r="M11" s="44">
        <f t="shared" si="1"/>
        <v>1988.9</v>
      </c>
      <c r="N11" s="101">
        <f aca="true" t="shared" si="2" ref="N11:N74">M11/L11*100</f>
        <v>44.24890985138382</v>
      </c>
      <c r="O11" s="70"/>
    </row>
    <row r="12" spans="1:15" s="8" customFormat="1" ht="15.75" hidden="1">
      <c r="A12" s="100" t="s">
        <v>0</v>
      </c>
      <c r="B12" s="6">
        <v>212</v>
      </c>
      <c r="C12" s="32" t="s">
        <v>2</v>
      </c>
      <c r="D12" s="14">
        <f aca="true" t="shared" si="3" ref="D12:M12">SUM(D58,D35,D78,D36,D30)</f>
        <v>4</v>
      </c>
      <c r="E12" s="14">
        <f t="shared" si="3"/>
        <v>100</v>
      </c>
      <c r="F12" s="44">
        <f t="shared" si="3"/>
        <v>20</v>
      </c>
      <c r="G12" s="44">
        <f t="shared" si="3"/>
        <v>0</v>
      </c>
      <c r="H12" s="44">
        <f t="shared" si="3"/>
        <v>21</v>
      </c>
      <c r="I12" s="44">
        <f t="shared" si="3"/>
        <v>21</v>
      </c>
      <c r="J12" s="44">
        <f t="shared" si="3"/>
        <v>0</v>
      </c>
      <c r="K12" s="44">
        <f t="shared" si="3"/>
        <v>-3.5</v>
      </c>
      <c r="L12" s="44">
        <f t="shared" si="3"/>
        <v>16.5</v>
      </c>
      <c r="M12" s="44">
        <f t="shared" si="3"/>
        <v>16</v>
      </c>
      <c r="N12" s="101">
        <f t="shared" si="2"/>
        <v>96.96969696969697</v>
      </c>
      <c r="O12" s="70"/>
    </row>
    <row r="13" spans="1:15" s="8" customFormat="1" ht="15.75" hidden="1">
      <c r="A13" s="100" t="s">
        <v>0</v>
      </c>
      <c r="B13" s="6">
        <v>213</v>
      </c>
      <c r="C13" s="32" t="s">
        <v>3</v>
      </c>
      <c r="D13" s="14">
        <f>SUM(D31,D37,D59,D79)</f>
        <v>1076</v>
      </c>
      <c r="E13" s="14">
        <f>SUM(E31,E37,E59,E79)</f>
        <v>1860</v>
      </c>
      <c r="F13" s="44">
        <f aca="true" t="shared" si="4" ref="F13:M13">SUM(F31,F37,F59,F79)</f>
        <v>1620</v>
      </c>
      <c r="G13" s="44">
        <f t="shared" si="4"/>
        <v>0</v>
      </c>
      <c r="H13" s="44">
        <f t="shared" si="4"/>
        <v>425</v>
      </c>
      <c r="I13" s="44">
        <f t="shared" si="4"/>
        <v>356</v>
      </c>
      <c r="J13" s="44">
        <f t="shared" si="4"/>
        <v>0</v>
      </c>
      <c r="K13" s="44">
        <f t="shared" si="4"/>
        <v>0</v>
      </c>
      <c r="L13" s="44">
        <f t="shared" si="4"/>
        <v>1682.5</v>
      </c>
      <c r="M13" s="44">
        <f t="shared" si="4"/>
        <v>556.2</v>
      </c>
      <c r="N13" s="101">
        <f t="shared" si="2"/>
        <v>33.05794947994057</v>
      </c>
      <c r="O13" s="70"/>
    </row>
    <row r="14" spans="1:15" s="5" customFormat="1" ht="15.75" hidden="1">
      <c r="A14" s="98" t="s">
        <v>0</v>
      </c>
      <c r="B14" s="3">
        <v>220</v>
      </c>
      <c r="C14" s="33" t="s">
        <v>4</v>
      </c>
      <c r="D14" s="20">
        <f>SUM(D15:D20)</f>
        <v>126</v>
      </c>
      <c r="E14" s="20">
        <f>SUM(E15:E20)</f>
        <v>1255</v>
      </c>
      <c r="F14" s="61">
        <f aca="true" t="shared" si="5" ref="F14:M14">SUM(F15:F20)</f>
        <v>92.4</v>
      </c>
      <c r="G14" s="61">
        <f t="shared" si="5"/>
        <v>0</v>
      </c>
      <c r="H14" s="61">
        <f t="shared" si="5"/>
        <v>239</v>
      </c>
      <c r="I14" s="61">
        <f t="shared" si="5"/>
        <v>147</v>
      </c>
      <c r="J14" s="61">
        <f t="shared" si="5"/>
        <v>0</v>
      </c>
      <c r="K14" s="61">
        <f t="shared" si="5"/>
        <v>295.5</v>
      </c>
      <c r="L14" s="61">
        <f t="shared" si="5"/>
        <v>395.4</v>
      </c>
      <c r="M14" s="61">
        <f t="shared" si="5"/>
        <v>52.49999999999999</v>
      </c>
      <c r="N14" s="101">
        <f t="shared" si="2"/>
        <v>13.277693474962064</v>
      </c>
      <c r="O14" s="69"/>
    </row>
    <row r="15" spans="1:15" s="8" customFormat="1" ht="15.75" hidden="1">
      <c r="A15" s="100" t="s">
        <v>0</v>
      </c>
      <c r="B15" s="6">
        <v>221</v>
      </c>
      <c r="C15" s="32" t="s">
        <v>5</v>
      </c>
      <c r="D15" s="14">
        <f aca="true" t="shared" si="6" ref="D15:E17">SUM(D63,D39,D81)</f>
        <v>24</v>
      </c>
      <c r="E15" s="14">
        <f t="shared" si="6"/>
        <v>38</v>
      </c>
      <c r="F15" s="44">
        <f aca="true" t="shared" si="7" ref="F15:M15">SUM(F63,F39,F81)</f>
        <v>35</v>
      </c>
      <c r="G15" s="44">
        <f t="shared" si="7"/>
        <v>0</v>
      </c>
      <c r="H15" s="44">
        <f t="shared" si="7"/>
        <v>40</v>
      </c>
      <c r="I15" s="44">
        <f t="shared" si="7"/>
        <v>30</v>
      </c>
      <c r="J15" s="44">
        <f t="shared" si="7"/>
        <v>0</v>
      </c>
      <c r="K15" s="44">
        <f t="shared" si="7"/>
        <v>0</v>
      </c>
      <c r="L15" s="44">
        <f t="shared" si="7"/>
        <v>35</v>
      </c>
      <c r="M15" s="44">
        <f t="shared" si="7"/>
        <v>17.4</v>
      </c>
      <c r="N15" s="101">
        <f t="shared" si="2"/>
        <v>49.71428571428571</v>
      </c>
      <c r="O15" s="70"/>
    </row>
    <row r="16" spans="1:15" s="8" customFormat="1" ht="15.75" hidden="1">
      <c r="A16" s="100" t="s">
        <v>0</v>
      </c>
      <c r="B16" s="6">
        <v>222</v>
      </c>
      <c r="C16" s="32" t="s">
        <v>6</v>
      </c>
      <c r="D16" s="14">
        <f t="shared" si="6"/>
        <v>0</v>
      </c>
      <c r="E16" s="14">
        <f t="shared" si="6"/>
        <v>30</v>
      </c>
      <c r="F16" s="44">
        <f aca="true" t="shared" si="8" ref="F16:M16">SUM(F64,F40,F82)</f>
        <v>5</v>
      </c>
      <c r="G16" s="44">
        <f t="shared" si="8"/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12.5</v>
      </c>
      <c r="M16" s="44">
        <f t="shared" si="8"/>
        <v>12.4</v>
      </c>
      <c r="N16" s="101">
        <f t="shared" si="2"/>
        <v>99.2</v>
      </c>
      <c r="O16" s="70"/>
    </row>
    <row r="17" spans="1:15" s="8" customFormat="1" ht="15.75" hidden="1">
      <c r="A17" s="100" t="s">
        <v>0</v>
      </c>
      <c r="B17" s="6">
        <v>223</v>
      </c>
      <c r="C17" s="32" t="s">
        <v>7</v>
      </c>
      <c r="D17" s="14">
        <f t="shared" si="6"/>
        <v>8</v>
      </c>
      <c r="E17" s="14">
        <f t="shared" si="6"/>
        <v>20</v>
      </c>
      <c r="F17" s="44">
        <f aca="true" t="shared" si="9" ref="F17:M17">SUM(F65,F41,F83)</f>
        <v>13</v>
      </c>
      <c r="G17" s="44">
        <f t="shared" si="9"/>
        <v>0</v>
      </c>
      <c r="H17" s="44">
        <f t="shared" si="9"/>
        <v>14</v>
      </c>
      <c r="I17" s="44">
        <f t="shared" si="9"/>
        <v>7</v>
      </c>
      <c r="J17" s="44">
        <f t="shared" si="9"/>
        <v>0</v>
      </c>
      <c r="K17" s="44">
        <f t="shared" si="9"/>
        <v>0</v>
      </c>
      <c r="L17" s="44">
        <f t="shared" si="9"/>
        <v>13</v>
      </c>
      <c r="M17" s="44">
        <f t="shared" si="9"/>
        <v>6.3</v>
      </c>
      <c r="N17" s="101">
        <f t="shared" si="2"/>
        <v>48.46153846153846</v>
      </c>
      <c r="O17" s="70"/>
    </row>
    <row r="18" spans="1:15" s="8" customFormat="1" ht="15.75" hidden="1">
      <c r="A18" s="100" t="s">
        <v>0</v>
      </c>
      <c r="B18" s="6">
        <v>224</v>
      </c>
      <c r="C18" s="32" t="s">
        <v>8</v>
      </c>
      <c r="D18" s="32"/>
      <c r="E18" s="14">
        <f>SUM(E66,E42,E84)</f>
        <v>0</v>
      </c>
      <c r="F18" s="44">
        <f aca="true" t="shared" si="10" ref="F18:M18">SUM(F66,F42,F84)</f>
        <v>0</v>
      </c>
      <c r="G18" s="14">
        <f t="shared" si="10"/>
        <v>0</v>
      </c>
      <c r="H18" s="14">
        <f t="shared" si="10"/>
        <v>0</v>
      </c>
      <c r="I18" s="14">
        <f t="shared" si="10"/>
        <v>0</v>
      </c>
      <c r="J18" s="14"/>
      <c r="K18" s="14">
        <f t="shared" si="10"/>
        <v>0</v>
      </c>
      <c r="L18" s="14"/>
      <c r="M18" s="14">
        <f t="shared" si="10"/>
        <v>0</v>
      </c>
      <c r="N18" s="101" t="e">
        <f t="shared" si="2"/>
        <v>#DIV/0!</v>
      </c>
      <c r="O18" s="71"/>
    </row>
    <row r="19" spans="1:15" s="8" customFormat="1" ht="15.75" hidden="1">
      <c r="A19" s="100" t="s">
        <v>0</v>
      </c>
      <c r="B19" s="6">
        <v>225</v>
      </c>
      <c r="C19" s="32" t="s">
        <v>9</v>
      </c>
      <c r="D19" s="14">
        <f>SUM(D67,D43,D85)</f>
        <v>10</v>
      </c>
      <c r="E19" s="14">
        <f>SUM(E67,E43,E85)</f>
        <v>1020</v>
      </c>
      <c r="F19" s="44">
        <f aca="true" t="shared" si="11" ref="F19:M19">SUM(F67,F43,F85)</f>
        <v>5</v>
      </c>
      <c r="G19" s="44">
        <f t="shared" si="11"/>
        <v>0</v>
      </c>
      <c r="H19" s="44">
        <f t="shared" si="11"/>
        <v>55</v>
      </c>
      <c r="I19" s="44">
        <f t="shared" si="11"/>
        <v>45</v>
      </c>
      <c r="J19" s="44">
        <f t="shared" si="11"/>
        <v>0</v>
      </c>
      <c r="K19" s="44">
        <f t="shared" si="11"/>
        <v>-4.5</v>
      </c>
      <c r="L19" s="44">
        <f t="shared" si="11"/>
        <v>0.5</v>
      </c>
      <c r="M19" s="44">
        <f t="shared" si="11"/>
        <v>0</v>
      </c>
      <c r="N19" s="101">
        <f t="shared" si="2"/>
        <v>0</v>
      </c>
      <c r="O19" s="70"/>
    </row>
    <row r="20" spans="1:15" s="8" customFormat="1" ht="15.75" hidden="1">
      <c r="A20" s="100" t="s">
        <v>0</v>
      </c>
      <c r="B20" s="6">
        <v>226</v>
      </c>
      <c r="C20" s="32" t="s">
        <v>10</v>
      </c>
      <c r="D20" s="14">
        <f>D68</f>
        <v>84</v>
      </c>
      <c r="E20" s="14">
        <f>E68</f>
        <v>147</v>
      </c>
      <c r="F20" s="44">
        <f>F68+F98</f>
        <v>34.4</v>
      </c>
      <c r="G20" s="44">
        <f aca="true" t="shared" si="12" ref="G20:M20">G68+G98</f>
        <v>0</v>
      </c>
      <c r="H20" s="44">
        <f t="shared" si="12"/>
        <v>130</v>
      </c>
      <c r="I20" s="44">
        <f t="shared" si="12"/>
        <v>65</v>
      </c>
      <c r="J20" s="44">
        <f t="shared" si="12"/>
        <v>0</v>
      </c>
      <c r="K20" s="44">
        <f t="shared" si="12"/>
        <v>300</v>
      </c>
      <c r="L20" s="44">
        <f t="shared" si="12"/>
        <v>334.4</v>
      </c>
      <c r="M20" s="44">
        <f t="shared" si="12"/>
        <v>16.4</v>
      </c>
      <c r="N20" s="101">
        <f t="shared" si="2"/>
        <v>4.904306220095694</v>
      </c>
      <c r="O20" s="70"/>
    </row>
    <row r="21" spans="1:15" s="5" customFormat="1" ht="15.75" hidden="1">
      <c r="A21" s="98" t="s">
        <v>0</v>
      </c>
      <c r="B21" s="3">
        <v>231</v>
      </c>
      <c r="C21" s="33" t="s">
        <v>11</v>
      </c>
      <c r="D21" s="33"/>
      <c r="E21" s="20">
        <f>SUM(E96)</f>
        <v>0</v>
      </c>
      <c r="F21" s="61">
        <f aca="true" t="shared" si="13" ref="F21:M21">SUM(F96)</f>
        <v>0</v>
      </c>
      <c r="G21" s="20">
        <f t="shared" si="13"/>
        <v>0</v>
      </c>
      <c r="H21" s="20">
        <f t="shared" si="13"/>
        <v>0</v>
      </c>
      <c r="I21" s="20">
        <f t="shared" si="13"/>
        <v>0</v>
      </c>
      <c r="J21" s="20"/>
      <c r="K21" s="20">
        <f t="shared" si="13"/>
        <v>0</v>
      </c>
      <c r="L21" s="20"/>
      <c r="M21" s="20">
        <f t="shared" si="13"/>
        <v>0</v>
      </c>
      <c r="N21" s="99" t="e">
        <f t="shared" si="2"/>
        <v>#DIV/0!</v>
      </c>
      <c r="O21" s="72"/>
    </row>
    <row r="22" spans="1:15" s="5" customFormat="1" ht="27" customHeight="1" hidden="1">
      <c r="A22" s="98" t="s">
        <v>0</v>
      </c>
      <c r="B22" s="3">
        <v>251</v>
      </c>
      <c r="C22" s="33" t="s">
        <v>44</v>
      </c>
      <c r="D22" s="20">
        <f>D69+D87</f>
        <v>941</v>
      </c>
      <c r="E22" s="20">
        <f>E69+E87</f>
        <v>0</v>
      </c>
      <c r="F22" s="61">
        <f>F69+F87+F93</f>
        <v>1058.7</v>
      </c>
      <c r="G22" s="61">
        <f aca="true" t="shared" si="14" ref="G22:M22">G69+G87+G93</f>
        <v>0</v>
      </c>
      <c r="H22" s="61">
        <f t="shared" si="14"/>
        <v>1064</v>
      </c>
      <c r="I22" s="61">
        <f t="shared" si="14"/>
        <v>871</v>
      </c>
      <c r="J22" s="61">
        <f t="shared" si="14"/>
        <v>0</v>
      </c>
      <c r="K22" s="61">
        <f t="shared" si="14"/>
        <v>0</v>
      </c>
      <c r="L22" s="61">
        <f t="shared" si="14"/>
        <v>1058.7</v>
      </c>
      <c r="M22" s="61">
        <f t="shared" si="14"/>
        <v>602.0999999999999</v>
      </c>
      <c r="N22" s="99">
        <f t="shared" si="2"/>
        <v>56.87163502408613</v>
      </c>
      <c r="O22" s="69"/>
    </row>
    <row r="23" spans="1:15" s="5" customFormat="1" ht="31.5" hidden="1">
      <c r="A23" s="98" t="s">
        <v>0</v>
      </c>
      <c r="B23" s="3">
        <v>263</v>
      </c>
      <c r="C23" s="33" t="s">
        <v>46</v>
      </c>
      <c r="D23" s="33"/>
      <c r="E23" s="20">
        <f>SUM(E70,E46,E88)</f>
        <v>0</v>
      </c>
      <c r="F23" s="61">
        <f aca="true" t="shared" si="15" ref="F23:M23">SUM(F70,F46,F88)</f>
        <v>0</v>
      </c>
      <c r="G23" s="20">
        <f t="shared" si="15"/>
        <v>0</v>
      </c>
      <c r="H23" s="20">
        <f t="shared" si="15"/>
        <v>0</v>
      </c>
      <c r="I23" s="20">
        <f t="shared" si="15"/>
        <v>0</v>
      </c>
      <c r="J23" s="20"/>
      <c r="K23" s="20">
        <f t="shared" si="15"/>
        <v>0</v>
      </c>
      <c r="L23" s="20"/>
      <c r="M23" s="20">
        <f t="shared" si="15"/>
        <v>0</v>
      </c>
      <c r="N23" s="99" t="e">
        <f t="shared" si="2"/>
        <v>#DIV/0!</v>
      </c>
      <c r="O23" s="72"/>
    </row>
    <row r="24" spans="1:15" s="5" customFormat="1" ht="15.75" hidden="1">
      <c r="A24" s="98" t="s">
        <v>0</v>
      </c>
      <c r="B24" s="3">
        <v>290</v>
      </c>
      <c r="C24" s="33" t="s">
        <v>12</v>
      </c>
      <c r="D24" s="20">
        <f>SUM(D71,D97,D100,D47,D89,D95,D99)</f>
        <v>419</v>
      </c>
      <c r="E24" s="20">
        <f>SUM(E71,E97,E100,E47,E89,E95,E99)</f>
        <v>75</v>
      </c>
      <c r="F24" s="61">
        <f>SUM(F71,F97,F100,F47,F89,F95,F99)</f>
        <v>26.2</v>
      </c>
      <c r="G24" s="61">
        <f aca="true" t="shared" si="16" ref="G24:M24">SUM(G71,G97,G100,G47,G89,G95,G99)</f>
        <v>0</v>
      </c>
      <c r="H24" s="61">
        <f t="shared" si="16"/>
        <v>40</v>
      </c>
      <c r="I24" s="61">
        <f t="shared" si="16"/>
        <v>15</v>
      </c>
      <c r="J24" s="61">
        <f t="shared" si="16"/>
        <v>0</v>
      </c>
      <c r="K24" s="61">
        <f t="shared" si="16"/>
        <v>82.9</v>
      </c>
      <c r="L24" s="61">
        <f t="shared" si="16"/>
        <v>109.1</v>
      </c>
      <c r="M24" s="61">
        <f t="shared" si="16"/>
        <v>18.1</v>
      </c>
      <c r="N24" s="99">
        <f t="shared" si="2"/>
        <v>16.59028414298809</v>
      </c>
      <c r="O24" s="69"/>
    </row>
    <row r="25" spans="1:15" s="5" customFormat="1" ht="15.75" hidden="1">
      <c r="A25" s="98" t="s">
        <v>0</v>
      </c>
      <c r="B25" s="3">
        <v>300</v>
      </c>
      <c r="C25" s="33" t="s">
        <v>13</v>
      </c>
      <c r="D25" s="20">
        <f>D51+D72</f>
        <v>238</v>
      </c>
      <c r="E25" s="20">
        <f>E51+E72</f>
        <v>563</v>
      </c>
      <c r="F25" s="61">
        <f aca="true" t="shared" si="17" ref="F25:M25">F51+F72</f>
        <v>121</v>
      </c>
      <c r="G25" s="61">
        <f t="shared" si="17"/>
        <v>0</v>
      </c>
      <c r="H25" s="61">
        <f t="shared" si="17"/>
        <v>203</v>
      </c>
      <c r="I25" s="61">
        <f t="shared" si="17"/>
        <v>177</v>
      </c>
      <c r="J25" s="61">
        <f t="shared" si="17"/>
        <v>0</v>
      </c>
      <c r="K25" s="61">
        <f t="shared" si="17"/>
        <v>0</v>
      </c>
      <c r="L25" s="61">
        <f t="shared" si="17"/>
        <v>121</v>
      </c>
      <c r="M25" s="61">
        <f t="shared" si="17"/>
        <v>55.5</v>
      </c>
      <c r="N25" s="99">
        <f t="shared" si="2"/>
        <v>45.867768595041326</v>
      </c>
      <c r="O25" s="69"/>
    </row>
    <row r="26" spans="1:15" s="8" customFormat="1" ht="15.75" hidden="1">
      <c r="A26" s="100" t="s">
        <v>0</v>
      </c>
      <c r="B26" s="6">
        <v>310</v>
      </c>
      <c r="C26" s="32" t="s">
        <v>14</v>
      </c>
      <c r="D26" s="14">
        <f>SUM(D73,D49,D91)</f>
        <v>0</v>
      </c>
      <c r="E26" s="14">
        <f>SUM(E73,E49,E91)</f>
        <v>200</v>
      </c>
      <c r="F26" s="44">
        <f aca="true" t="shared" si="18" ref="F26:M26">SUM(F73,F49,F91)</f>
        <v>0</v>
      </c>
      <c r="G26" s="44">
        <f t="shared" si="18"/>
        <v>0</v>
      </c>
      <c r="H26" s="44">
        <f t="shared" si="18"/>
        <v>0</v>
      </c>
      <c r="I26" s="44">
        <f t="shared" si="18"/>
        <v>0</v>
      </c>
      <c r="J26" s="44">
        <f t="shared" si="18"/>
        <v>0</v>
      </c>
      <c r="K26" s="44">
        <f t="shared" si="18"/>
        <v>0</v>
      </c>
      <c r="L26" s="44">
        <f t="shared" si="18"/>
        <v>0</v>
      </c>
      <c r="M26" s="44">
        <f t="shared" si="18"/>
        <v>0</v>
      </c>
      <c r="N26" s="101">
        <v>0</v>
      </c>
      <c r="O26" s="70"/>
    </row>
    <row r="27" spans="1:15" s="8" customFormat="1" ht="15.75" hidden="1">
      <c r="A27" s="100" t="s">
        <v>0</v>
      </c>
      <c r="B27" s="6">
        <v>340</v>
      </c>
      <c r="C27" s="32" t="s">
        <v>15</v>
      </c>
      <c r="D27" s="14">
        <f aca="true" t="shared" si="19" ref="D27:M27">SUM(D74,D50,D92,D52)</f>
        <v>238</v>
      </c>
      <c r="E27" s="14">
        <f t="shared" si="19"/>
        <v>363</v>
      </c>
      <c r="F27" s="44">
        <f t="shared" si="19"/>
        <v>121</v>
      </c>
      <c r="G27" s="44">
        <f t="shared" si="19"/>
        <v>0</v>
      </c>
      <c r="H27" s="44">
        <f t="shared" si="19"/>
        <v>203</v>
      </c>
      <c r="I27" s="44">
        <f t="shared" si="19"/>
        <v>177</v>
      </c>
      <c r="J27" s="44">
        <f t="shared" si="19"/>
        <v>0</v>
      </c>
      <c r="K27" s="44">
        <f t="shared" si="19"/>
        <v>0</v>
      </c>
      <c r="L27" s="44">
        <f t="shared" si="19"/>
        <v>121</v>
      </c>
      <c r="M27" s="44">
        <f t="shared" si="19"/>
        <v>55.5</v>
      </c>
      <c r="N27" s="101">
        <f t="shared" si="2"/>
        <v>45.867768595041326</v>
      </c>
      <c r="O27" s="70"/>
    </row>
    <row r="28" spans="1:15" s="8" customFormat="1" ht="15.75" hidden="1">
      <c r="A28" s="102" t="s">
        <v>17</v>
      </c>
      <c r="B28" s="10"/>
      <c r="C28" s="34"/>
      <c r="D28" s="15">
        <f>D10+D14+D22+D24+D25</f>
        <v>6406</v>
      </c>
      <c r="E28" s="15">
        <f>E10+E14+E22+E24+E25</f>
        <v>10011</v>
      </c>
      <c r="F28" s="115">
        <f aca="true" t="shared" si="20" ref="F28:M28">F10+F14+F22+F24+F25</f>
        <v>7632.499999999999</v>
      </c>
      <c r="G28" s="115">
        <f t="shared" si="20"/>
        <v>130</v>
      </c>
      <c r="H28" s="115">
        <f t="shared" si="20"/>
        <v>3403</v>
      </c>
      <c r="I28" s="115">
        <f t="shared" si="20"/>
        <v>2850</v>
      </c>
      <c r="J28" s="115">
        <f t="shared" si="20"/>
        <v>0</v>
      </c>
      <c r="K28" s="115">
        <f t="shared" si="20"/>
        <v>205.00000000000003</v>
      </c>
      <c r="L28" s="115">
        <f t="shared" si="20"/>
        <v>7878</v>
      </c>
      <c r="M28" s="115">
        <f t="shared" si="20"/>
        <v>3289.3</v>
      </c>
      <c r="N28" s="116">
        <f t="shared" si="2"/>
        <v>41.75298299060676</v>
      </c>
      <c r="O28" s="73"/>
    </row>
    <row r="29" spans="1:15" s="8" customFormat="1" ht="15.75">
      <c r="A29" s="103" t="s">
        <v>16</v>
      </c>
      <c r="B29" s="6">
        <v>211</v>
      </c>
      <c r="C29" s="32" t="s">
        <v>1</v>
      </c>
      <c r="D29" s="32">
        <v>620</v>
      </c>
      <c r="E29" s="14">
        <v>710</v>
      </c>
      <c r="F29" s="117">
        <v>819.5</v>
      </c>
      <c r="G29" s="118">
        <v>65</v>
      </c>
      <c r="H29" s="118">
        <v>765</v>
      </c>
      <c r="I29" s="118">
        <v>683</v>
      </c>
      <c r="J29" s="118"/>
      <c r="K29" s="118">
        <v>0</v>
      </c>
      <c r="L29" s="118">
        <v>809</v>
      </c>
      <c r="M29" s="118">
        <v>462.4</v>
      </c>
      <c r="N29" s="126">
        <f t="shared" si="2"/>
        <v>57.156983930778736</v>
      </c>
      <c r="O29" s="71"/>
    </row>
    <row r="30" spans="1:15" s="8" customFormat="1" ht="15.75" hidden="1">
      <c r="A30" s="103" t="s">
        <v>16</v>
      </c>
      <c r="B30" s="6">
        <v>212</v>
      </c>
      <c r="C30" s="32" t="s">
        <v>2</v>
      </c>
      <c r="D30" s="32">
        <v>0</v>
      </c>
      <c r="E30" s="14">
        <v>20</v>
      </c>
      <c r="F30" s="117">
        <v>0</v>
      </c>
      <c r="G30" s="118">
        <v>0</v>
      </c>
      <c r="H30" s="118">
        <v>0</v>
      </c>
      <c r="I30" s="118">
        <v>0</v>
      </c>
      <c r="J30" s="118"/>
      <c r="K30" s="118">
        <v>0</v>
      </c>
      <c r="L30" s="118">
        <v>0</v>
      </c>
      <c r="M30" s="118"/>
      <c r="N30" s="126" t="e">
        <f t="shared" si="2"/>
        <v>#DIV/0!</v>
      </c>
      <c r="O30" s="71"/>
    </row>
    <row r="31" spans="1:15" s="8" customFormat="1" ht="15.75">
      <c r="A31" s="103" t="s">
        <v>16</v>
      </c>
      <c r="B31" s="6">
        <v>213</v>
      </c>
      <c r="C31" s="32" t="s">
        <v>3</v>
      </c>
      <c r="D31" s="32">
        <v>187</v>
      </c>
      <c r="E31" s="14">
        <v>214</v>
      </c>
      <c r="F31" s="117">
        <v>350</v>
      </c>
      <c r="G31" s="118">
        <v>0</v>
      </c>
      <c r="H31" s="118">
        <v>230</v>
      </c>
      <c r="I31" s="118">
        <v>183</v>
      </c>
      <c r="J31" s="118"/>
      <c r="K31" s="118">
        <v>0</v>
      </c>
      <c r="L31" s="118">
        <v>350</v>
      </c>
      <c r="M31" s="118">
        <v>116.5</v>
      </c>
      <c r="N31" s="126">
        <f t="shared" si="2"/>
        <v>33.285714285714285</v>
      </c>
      <c r="O31" s="71"/>
    </row>
    <row r="32" spans="1:15" s="8" customFormat="1" ht="15.75">
      <c r="A32" s="104"/>
      <c r="B32" s="10"/>
      <c r="C32" s="35" t="s">
        <v>18</v>
      </c>
      <c r="D32" s="15">
        <f aca="true" t="shared" si="21" ref="D32:M32">SUM(D29:D31)</f>
        <v>807</v>
      </c>
      <c r="E32" s="15">
        <f t="shared" si="21"/>
        <v>944</v>
      </c>
      <c r="F32" s="115">
        <f t="shared" si="21"/>
        <v>1169.5</v>
      </c>
      <c r="G32" s="115">
        <f t="shared" si="21"/>
        <v>65</v>
      </c>
      <c r="H32" s="115">
        <f t="shared" si="21"/>
        <v>995</v>
      </c>
      <c r="I32" s="115">
        <f t="shared" si="21"/>
        <v>866</v>
      </c>
      <c r="J32" s="115">
        <f t="shared" si="21"/>
        <v>0</v>
      </c>
      <c r="K32" s="115">
        <f t="shared" si="21"/>
        <v>0</v>
      </c>
      <c r="L32" s="115">
        <f t="shared" si="21"/>
        <v>1159</v>
      </c>
      <c r="M32" s="115">
        <f t="shared" si="21"/>
        <v>578.9</v>
      </c>
      <c r="N32" s="127">
        <f t="shared" si="2"/>
        <v>49.94823123382226</v>
      </c>
      <c r="O32" s="74"/>
    </row>
    <row r="33" spans="1:15" s="5" customFormat="1" ht="21" customHeight="1" hidden="1">
      <c r="A33" s="105" t="s">
        <v>19</v>
      </c>
      <c r="B33" s="3">
        <v>210</v>
      </c>
      <c r="C33" s="33" t="s">
        <v>30</v>
      </c>
      <c r="D33" s="33"/>
      <c r="E33" s="20">
        <f>SUM(E34:E37)</f>
        <v>750</v>
      </c>
      <c r="F33" s="119">
        <f aca="true" t="shared" si="22" ref="F33:M33">SUM(F34:F37)</f>
        <v>691.2</v>
      </c>
      <c r="G33" s="120">
        <f t="shared" si="22"/>
        <v>65</v>
      </c>
      <c r="H33" s="120">
        <f t="shared" si="22"/>
        <v>841</v>
      </c>
      <c r="I33" s="120">
        <f t="shared" si="22"/>
        <v>753</v>
      </c>
      <c r="J33" s="120"/>
      <c r="K33" s="120">
        <f t="shared" si="22"/>
        <v>-169.89999999999998</v>
      </c>
      <c r="L33" s="120"/>
      <c r="M33" s="120">
        <f t="shared" si="22"/>
        <v>0</v>
      </c>
      <c r="N33" s="128" t="e">
        <f t="shared" si="2"/>
        <v>#DIV/0!</v>
      </c>
      <c r="O33" s="72"/>
    </row>
    <row r="34" spans="1:15" s="8" customFormat="1" ht="15.75">
      <c r="A34" s="103" t="s">
        <v>19</v>
      </c>
      <c r="B34" s="6">
        <v>211</v>
      </c>
      <c r="C34" s="32" t="s">
        <v>1</v>
      </c>
      <c r="D34" s="32">
        <v>450</v>
      </c>
      <c r="E34" s="14">
        <v>568</v>
      </c>
      <c r="F34" s="117">
        <v>491.2</v>
      </c>
      <c r="G34" s="118">
        <v>65</v>
      </c>
      <c r="H34" s="118">
        <v>646</v>
      </c>
      <c r="I34" s="118">
        <v>580</v>
      </c>
      <c r="J34" s="118"/>
      <c r="K34" s="118">
        <f>L34-F34</f>
        <v>-169.89999999999998</v>
      </c>
      <c r="L34" s="118">
        <v>321.3</v>
      </c>
      <c r="M34" s="118">
        <v>0</v>
      </c>
      <c r="N34" s="126">
        <f t="shared" si="2"/>
        <v>0</v>
      </c>
      <c r="O34" s="71"/>
    </row>
    <row r="35" spans="1:15" s="8" customFormat="1" ht="15.75" hidden="1">
      <c r="A35" s="103" t="s">
        <v>19</v>
      </c>
      <c r="B35" s="6">
        <v>212</v>
      </c>
      <c r="C35" s="32" t="s">
        <v>2</v>
      </c>
      <c r="D35" s="32"/>
      <c r="E35" s="14"/>
      <c r="F35" s="117">
        <f>SUM(G35:M35)</f>
        <v>0</v>
      </c>
      <c r="G35" s="118"/>
      <c r="H35" s="118"/>
      <c r="I35" s="118"/>
      <c r="J35" s="118"/>
      <c r="K35" s="118"/>
      <c r="L35" s="118"/>
      <c r="M35" s="118"/>
      <c r="N35" s="126" t="e">
        <f t="shared" si="2"/>
        <v>#DIV/0!</v>
      </c>
      <c r="O35" s="71"/>
    </row>
    <row r="36" spans="1:15" s="8" customFormat="1" ht="15.75" hidden="1">
      <c r="A36" s="103" t="s">
        <v>19</v>
      </c>
      <c r="B36" s="6">
        <v>212</v>
      </c>
      <c r="C36" s="32" t="s">
        <v>2</v>
      </c>
      <c r="D36" s="32">
        <v>0</v>
      </c>
      <c r="E36" s="14">
        <v>10</v>
      </c>
      <c r="F36" s="117">
        <v>0</v>
      </c>
      <c r="G36" s="118">
        <v>0</v>
      </c>
      <c r="H36" s="118">
        <v>0</v>
      </c>
      <c r="I36" s="118">
        <v>0</v>
      </c>
      <c r="J36" s="118"/>
      <c r="K36" s="118">
        <v>0</v>
      </c>
      <c r="L36" s="118">
        <v>0</v>
      </c>
      <c r="M36" s="118"/>
      <c r="N36" s="126" t="e">
        <f t="shared" si="2"/>
        <v>#DIV/0!</v>
      </c>
      <c r="O36" s="71"/>
    </row>
    <row r="37" spans="1:15" s="8" customFormat="1" ht="15.75">
      <c r="A37" s="103" t="s">
        <v>19</v>
      </c>
      <c r="B37" s="6">
        <v>213</v>
      </c>
      <c r="C37" s="32" t="s">
        <v>3</v>
      </c>
      <c r="D37" s="32">
        <v>135</v>
      </c>
      <c r="E37" s="14">
        <v>172</v>
      </c>
      <c r="F37" s="117">
        <v>200</v>
      </c>
      <c r="G37" s="118">
        <v>0</v>
      </c>
      <c r="H37" s="118">
        <v>195</v>
      </c>
      <c r="I37" s="118">
        <v>173</v>
      </c>
      <c r="J37" s="118"/>
      <c r="K37" s="118">
        <v>0</v>
      </c>
      <c r="L37" s="118">
        <v>146.5</v>
      </c>
      <c r="M37" s="118">
        <v>0</v>
      </c>
      <c r="N37" s="126">
        <f t="shared" si="2"/>
        <v>0</v>
      </c>
      <c r="O37" s="71"/>
    </row>
    <row r="38" spans="1:15" s="5" customFormat="1" ht="15.75" hidden="1">
      <c r="A38" s="105" t="s">
        <v>19</v>
      </c>
      <c r="B38" s="3">
        <v>220</v>
      </c>
      <c r="C38" s="33" t="s">
        <v>4</v>
      </c>
      <c r="D38" s="33"/>
      <c r="E38" s="20">
        <f>SUM(E39:E44)</f>
        <v>0</v>
      </c>
      <c r="F38" s="117">
        <f aca="true" t="shared" si="23" ref="F38:F52">SUM(G38:M38)</f>
        <v>0</v>
      </c>
      <c r="G38" s="120"/>
      <c r="H38" s="120"/>
      <c r="I38" s="120"/>
      <c r="J38" s="120"/>
      <c r="K38" s="120"/>
      <c r="L38" s="120"/>
      <c r="M38" s="120"/>
      <c r="N38" s="126" t="e">
        <f t="shared" si="2"/>
        <v>#DIV/0!</v>
      </c>
      <c r="O38" s="72"/>
    </row>
    <row r="39" spans="1:15" s="8" customFormat="1" ht="15.75" hidden="1">
      <c r="A39" s="103" t="s">
        <v>19</v>
      </c>
      <c r="B39" s="6">
        <v>221</v>
      </c>
      <c r="C39" s="32" t="s">
        <v>5</v>
      </c>
      <c r="D39" s="32"/>
      <c r="E39" s="14"/>
      <c r="F39" s="117">
        <f t="shared" si="23"/>
        <v>0</v>
      </c>
      <c r="G39" s="118"/>
      <c r="H39" s="118"/>
      <c r="I39" s="118"/>
      <c r="J39" s="118"/>
      <c r="K39" s="118"/>
      <c r="L39" s="118"/>
      <c r="M39" s="118"/>
      <c r="N39" s="126" t="e">
        <f t="shared" si="2"/>
        <v>#DIV/0!</v>
      </c>
      <c r="O39" s="71"/>
    </row>
    <row r="40" spans="1:15" s="8" customFormat="1" ht="15.75" hidden="1">
      <c r="A40" s="103" t="s">
        <v>19</v>
      </c>
      <c r="B40" s="6">
        <v>222</v>
      </c>
      <c r="C40" s="32" t="s">
        <v>6</v>
      </c>
      <c r="D40" s="32"/>
      <c r="E40" s="14"/>
      <c r="F40" s="117">
        <f t="shared" si="23"/>
        <v>0</v>
      </c>
      <c r="G40" s="118"/>
      <c r="H40" s="118"/>
      <c r="I40" s="118"/>
      <c r="J40" s="118"/>
      <c r="K40" s="118"/>
      <c r="L40" s="118"/>
      <c r="M40" s="118"/>
      <c r="N40" s="126" t="e">
        <f t="shared" si="2"/>
        <v>#DIV/0!</v>
      </c>
      <c r="O40" s="71"/>
    </row>
    <row r="41" spans="1:15" s="8" customFormat="1" ht="15.75" hidden="1">
      <c r="A41" s="103" t="s">
        <v>19</v>
      </c>
      <c r="B41" s="6">
        <v>223</v>
      </c>
      <c r="C41" s="32" t="s">
        <v>7</v>
      </c>
      <c r="D41" s="32"/>
      <c r="E41" s="14"/>
      <c r="F41" s="117">
        <f t="shared" si="23"/>
        <v>0</v>
      </c>
      <c r="G41" s="118"/>
      <c r="H41" s="118"/>
      <c r="I41" s="118"/>
      <c r="J41" s="118"/>
      <c r="K41" s="118"/>
      <c r="L41" s="118"/>
      <c r="M41" s="118"/>
      <c r="N41" s="126" t="e">
        <f t="shared" si="2"/>
        <v>#DIV/0!</v>
      </c>
      <c r="O41" s="71"/>
    </row>
    <row r="42" spans="1:15" s="8" customFormat="1" ht="15.75" hidden="1">
      <c r="A42" s="103" t="s">
        <v>19</v>
      </c>
      <c r="B42" s="6">
        <v>224</v>
      </c>
      <c r="C42" s="32" t="s">
        <v>8</v>
      </c>
      <c r="D42" s="32"/>
      <c r="E42" s="14"/>
      <c r="F42" s="117">
        <f t="shared" si="23"/>
        <v>0</v>
      </c>
      <c r="G42" s="118"/>
      <c r="H42" s="118"/>
      <c r="I42" s="118"/>
      <c r="J42" s="118"/>
      <c r="K42" s="118"/>
      <c r="L42" s="118"/>
      <c r="M42" s="118"/>
      <c r="N42" s="126" t="e">
        <f t="shared" si="2"/>
        <v>#DIV/0!</v>
      </c>
      <c r="O42" s="71"/>
    </row>
    <row r="43" spans="1:15" s="8" customFormat="1" ht="15.75" hidden="1">
      <c r="A43" s="103" t="s">
        <v>19</v>
      </c>
      <c r="B43" s="6">
        <v>225</v>
      </c>
      <c r="C43" s="32" t="s">
        <v>9</v>
      </c>
      <c r="D43" s="32"/>
      <c r="E43" s="14"/>
      <c r="F43" s="117">
        <f t="shared" si="23"/>
        <v>0</v>
      </c>
      <c r="G43" s="118"/>
      <c r="H43" s="118"/>
      <c r="I43" s="118"/>
      <c r="J43" s="118"/>
      <c r="K43" s="118"/>
      <c r="L43" s="118"/>
      <c r="M43" s="118"/>
      <c r="N43" s="126" t="e">
        <f t="shared" si="2"/>
        <v>#DIV/0!</v>
      </c>
      <c r="O43" s="71"/>
    </row>
    <row r="44" spans="1:15" s="8" customFormat="1" ht="15.75" hidden="1">
      <c r="A44" s="103" t="s">
        <v>19</v>
      </c>
      <c r="B44" s="6">
        <v>226</v>
      </c>
      <c r="C44" s="32" t="s">
        <v>10</v>
      </c>
      <c r="D44" s="32"/>
      <c r="E44" s="14"/>
      <c r="F44" s="117">
        <f t="shared" si="23"/>
        <v>0</v>
      </c>
      <c r="G44" s="118"/>
      <c r="H44" s="118"/>
      <c r="I44" s="118"/>
      <c r="J44" s="118"/>
      <c r="K44" s="118"/>
      <c r="L44" s="118"/>
      <c r="M44" s="118"/>
      <c r="N44" s="126" t="e">
        <f t="shared" si="2"/>
        <v>#DIV/0!</v>
      </c>
      <c r="O44" s="71"/>
    </row>
    <row r="45" spans="1:15" s="5" customFormat="1" ht="15.75" hidden="1">
      <c r="A45" s="105" t="s">
        <v>19</v>
      </c>
      <c r="B45" s="3">
        <v>262</v>
      </c>
      <c r="C45" s="33" t="s">
        <v>36</v>
      </c>
      <c r="D45" s="33"/>
      <c r="E45" s="20"/>
      <c r="F45" s="117">
        <f t="shared" si="23"/>
        <v>0</v>
      </c>
      <c r="G45" s="120"/>
      <c r="H45" s="120"/>
      <c r="I45" s="120"/>
      <c r="J45" s="120"/>
      <c r="K45" s="120"/>
      <c r="L45" s="120"/>
      <c r="M45" s="120"/>
      <c r="N45" s="126" t="e">
        <f t="shared" si="2"/>
        <v>#DIV/0!</v>
      </c>
      <c r="O45" s="72"/>
    </row>
    <row r="46" spans="1:15" s="5" customFormat="1" ht="31.5" hidden="1">
      <c r="A46" s="105" t="s">
        <v>19</v>
      </c>
      <c r="B46" s="3">
        <v>263</v>
      </c>
      <c r="C46" s="33" t="s">
        <v>46</v>
      </c>
      <c r="D46" s="33"/>
      <c r="E46" s="20">
        <v>0</v>
      </c>
      <c r="F46" s="117">
        <f t="shared" si="23"/>
        <v>0</v>
      </c>
      <c r="G46" s="120"/>
      <c r="H46" s="120"/>
      <c r="I46" s="120"/>
      <c r="J46" s="120"/>
      <c r="K46" s="120"/>
      <c r="L46" s="120"/>
      <c r="M46" s="120"/>
      <c r="N46" s="126" t="e">
        <f t="shared" si="2"/>
        <v>#DIV/0!</v>
      </c>
      <c r="O46" s="72"/>
    </row>
    <row r="47" spans="1:15" s="8" customFormat="1" ht="15.75" hidden="1">
      <c r="A47" s="103" t="s">
        <v>19</v>
      </c>
      <c r="B47" s="6">
        <v>290</v>
      </c>
      <c r="C47" s="32" t="s">
        <v>12</v>
      </c>
      <c r="D47" s="32">
        <v>22</v>
      </c>
      <c r="E47" s="14">
        <v>5</v>
      </c>
      <c r="F47" s="117">
        <v>0</v>
      </c>
      <c r="G47" s="118">
        <v>0</v>
      </c>
      <c r="H47" s="118">
        <v>1</v>
      </c>
      <c r="I47" s="118">
        <v>0</v>
      </c>
      <c r="J47" s="118"/>
      <c r="K47" s="118">
        <v>0</v>
      </c>
      <c r="L47" s="118">
        <v>0</v>
      </c>
      <c r="M47" s="118">
        <v>0</v>
      </c>
      <c r="N47" s="126" t="e">
        <f t="shared" si="2"/>
        <v>#DIV/0!</v>
      </c>
      <c r="O47" s="71"/>
    </row>
    <row r="48" spans="1:15" s="5" customFormat="1" ht="15.75" hidden="1">
      <c r="A48" s="105" t="s">
        <v>19</v>
      </c>
      <c r="B48" s="3">
        <v>300</v>
      </c>
      <c r="C48" s="33" t="s">
        <v>13</v>
      </c>
      <c r="D48" s="33"/>
      <c r="E48" s="20">
        <f>SUM(E49:E50)</f>
        <v>0</v>
      </c>
      <c r="F48" s="117">
        <f t="shared" si="23"/>
        <v>0</v>
      </c>
      <c r="G48" s="120">
        <f>SUM(G49:G50)</f>
        <v>0</v>
      </c>
      <c r="H48" s="120">
        <f>SUM(H49:H50)</f>
        <v>0</v>
      </c>
      <c r="I48" s="120">
        <f>SUM(I49:I50)</f>
        <v>0</v>
      </c>
      <c r="J48" s="120"/>
      <c r="K48" s="120">
        <f>SUM(K49:K50)</f>
        <v>0</v>
      </c>
      <c r="L48" s="120"/>
      <c r="M48" s="120">
        <f>SUM(M49:M50)</f>
        <v>0</v>
      </c>
      <c r="N48" s="128" t="e">
        <f t="shared" si="2"/>
        <v>#DIV/0!</v>
      </c>
      <c r="O48" s="72"/>
    </row>
    <row r="49" spans="1:15" s="8" customFormat="1" ht="15.75" hidden="1">
      <c r="A49" s="103" t="s">
        <v>19</v>
      </c>
      <c r="B49" s="6">
        <v>310</v>
      </c>
      <c r="C49" s="32" t="s">
        <v>14</v>
      </c>
      <c r="D49" s="32"/>
      <c r="E49" s="14"/>
      <c r="F49" s="117">
        <f t="shared" si="23"/>
        <v>0</v>
      </c>
      <c r="G49" s="118"/>
      <c r="H49" s="118"/>
      <c r="I49" s="118"/>
      <c r="J49" s="118"/>
      <c r="K49" s="118"/>
      <c r="L49" s="118"/>
      <c r="M49" s="118"/>
      <c r="N49" s="128" t="e">
        <f t="shared" si="2"/>
        <v>#DIV/0!</v>
      </c>
      <c r="O49" s="71"/>
    </row>
    <row r="50" spans="1:15" s="8" customFormat="1" ht="15.75" hidden="1">
      <c r="A50" s="103" t="s">
        <v>19</v>
      </c>
      <c r="B50" s="6">
        <v>340</v>
      </c>
      <c r="C50" s="32" t="s">
        <v>15</v>
      </c>
      <c r="D50" s="32"/>
      <c r="E50" s="14"/>
      <c r="F50" s="117">
        <f t="shared" si="23"/>
        <v>0</v>
      </c>
      <c r="G50" s="118"/>
      <c r="H50" s="118"/>
      <c r="I50" s="118"/>
      <c r="J50" s="118"/>
      <c r="K50" s="118"/>
      <c r="L50" s="118"/>
      <c r="M50" s="118"/>
      <c r="N50" s="128" t="e">
        <f t="shared" si="2"/>
        <v>#DIV/0!</v>
      </c>
      <c r="O50" s="71"/>
    </row>
    <row r="51" spans="1:15" s="8" customFormat="1" ht="15" customHeight="1" hidden="1">
      <c r="A51" s="105" t="s">
        <v>19</v>
      </c>
      <c r="B51" s="3">
        <v>300</v>
      </c>
      <c r="C51" s="33" t="s">
        <v>13</v>
      </c>
      <c r="D51" s="33"/>
      <c r="E51" s="20">
        <f>E52</f>
        <v>0</v>
      </c>
      <c r="F51" s="117">
        <f t="shared" si="23"/>
        <v>0</v>
      </c>
      <c r="G51" s="118"/>
      <c r="H51" s="118"/>
      <c r="I51" s="118"/>
      <c r="J51" s="118"/>
      <c r="K51" s="118"/>
      <c r="L51" s="118"/>
      <c r="M51" s="118"/>
      <c r="N51" s="128" t="e">
        <f t="shared" si="2"/>
        <v>#DIV/0!</v>
      </c>
      <c r="O51" s="71"/>
    </row>
    <row r="52" spans="1:15" s="8" customFormat="1" ht="15.75" hidden="1">
      <c r="A52" s="103" t="s">
        <v>19</v>
      </c>
      <c r="B52" s="6">
        <v>340</v>
      </c>
      <c r="C52" s="32" t="s">
        <v>15</v>
      </c>
      <c r="D52" s="32"/>
      <c r="E52" s="14">
        <v>0</v>
      </c>
      <c r="F52" s="117">
        <f t="shared" si="23"/>
        <v>0</v>
      </c>
      <c r="G52" s="118"/>
      <c r="H52" s="118"/>
      <c r="I52" s="118"/>
      <c r="J52" s="118"/>
      <c r="K52" s="118"/>
      <c r="L52" s="118"/>
      <c r="M52" s="118"/>
      <c r="N52" s="128" t="e">
        <f t="shared" si="2"/>
        <v>#DIV/0!</v>
      </c>
      <c r="O52" s="71"/>
    </row>
    <row r="53" spans="1:15" s="8" customFormat="1" ht="15.75">
      <c r="A53" s="104"/>
      <c r="B53" s="10"/>
      <c r="C53" s="35" t="s">
        <v>18</v>
      </c>
      <c r="D53" s="15">
        <f>D34+D36+D37+D47+D51</f>
        <v>607</v>
      </c>
      <c r="E53" s="15">
        <f>E34+E36+E37+E47+E51</f>
        <v>755</v>
      </c>
      <c r="F53" s="115">
        <f>F47+F37+F36+F34</f>
        <v>691.2</v>
      </c>
      <c r="G53" s="115">
        <f aca="true" t="shared" si="24" ref="G53:M53">G47+G37+G36+G34</f>
        <v>65</v>
      </c>
      <c r="H53" s="115">
        <f t="shared" si="24"/>
        <v>842</v>
      </c>
      <c r="I53" s="115">
        <f t="shared" si="24"/>
        <v>753</v>
      </c>
      <c r="J53" s="115">
        <f t="shared" si="24"/>
        <v>0</v>
      </c>
      <c r="K53" s="115">
        <f t="shared" si="24"/>
        <v>-169.89999999999998</v>
      </c>
      <c r="L53" s="115">
        <f t="shared" si="24"/>
        <v>467.8</v>
      </c>
      <c r="M53" s="115">
        <f t="shared" si="24"/>
        <v>0</v>
      </c>
      <c r="N53" s="127">
        <f t="shared" si="2"/>
        <v>0</v>
      </c>
      <c r="O53" s="73"/>
    </row>
    <row r="54" spans="1:15" s="5" customFormat="1" ht="16.5" customHeight="1">
      <c r="A54" s="105" t="s">
        <v>20</v>
      </c>
      <c r="B54" s="3">
        <v>210</v>
      </c>
      <c r="C54" s="33" t="s">
        <v>30</v>
      </c>
      <c r="D54" s="20">
        <f>SUM(D55:D59)</f>
        <v>3290</v>
      </c>
      <c r="E54" s="20">
        <f>SUM(E55:E59)</f>
        <v>6424</v>
      </c>
      <c r="F54" s="119">
        <f>F55+F59+F58</f>
        <v>4473.5</v>
      </c>
      <c r="G54" s="119">
        <f aca="true" t="shared" si="25" ref="G54:M54">G55+G59+G58</f>
        <v>0</v>
      </c>
      <c r="H54" s="119">
        <f t="shared" si="25"/>
        <v>21</v>
      </c>
      <c r="I54" s="119">
        <f t="shared" si="25"/>
        <v>21</v>
      </c>
      <c r="J54" s="119">
        <f t="shared" si="25"/>
        <v>0</v>
      </c>
      <c r="K54" s="119">
        <f t="shared" si="25"/>
        <v>-3.5</v>
      </c>
      <c r="L54" s="119">
        <f t="shared" si="25"/>
        <v>4567</v>
      </c>
      <c r="M54" s="119">
        <f t="shared" si="25"/>
        <v>1982.2</v>
      </c>
      <c r="N54" s="128">
        <f t="shared" si="2"/>
        <v>43.40267133785855</v>
      </c>
      <c r="O54" s="69"/>
    </row>
    <row r="55" spans="1:15" s="8" customFormat="1" ht="15.75">
      <c r="A55" s="103" t="s">
        <v>20</v>
      </c>
      <c r="B55" s="6">
        <v>211</v>
      </c>
      <c r="C55" s="63" t="s">
        <v>1</v>
      </c>
      <c r="D55" s="63">
        <v>2532</v>
      </c>
      <c r="E55" s="62">
        <v>4880</v>
      </c>
      <c r="F55" s="121">
        <f aca="true" t="shared" si="26" ref="F55:K55">F56+F57</f>
        <v>3383.5</v>
      </c>
      <c r="G55" s="121">
        <f t="shared" si="26"/>
        <v>0</v>
      </c>
      <c r="H55" s="121">
        <f t="shared" si="26"/>
        <v>0</v>
      </c>
      <c r="I55" s="121">
        <f t="shared" si="26"/>
        <v>0</v>
      </c>
      <c r="J55" s="121">
        <f t="shared" si="26"/>
        <v>0</v>
      </c>
      <c r="K55" s="121">
        <f t="shared" si="26"/>
        <v>0</v>
      </c>
      <c r="L55" s="121">
        <v>3364.5</v>
      </c>
      <c r="M55" s="121">
        <v>1526.5</v>
      </c>
      <c r="N55" s="126">
        <f t="shared" si="2"/>
        <v>45.37078317729232</v>
      </c>
      <c r="O55" s="75"/>
    </row>
    <row r="56" spans="1:15" s="8" customFormat="1" ht="15.75" hidden="1">
      <c r="A56" s="103"/>
      <c r="B56" s="6">
        <v>211</v>
      </c>
      <c r="C56" s="32" t="s">
        <v>132</v>
      </c>
      <c r="D56" s="32"/>
      <c r="E56" s="14"/>
      <c r="F56" s="117">
        <v>2283.5</v>
      </c>
      <c r="G56" s="118"/>
      <c r="H56" s="118"/>
      <c r="I56" s="118"/>
      <c r="J56" s="118"/>
      <c r="K56" s="118">
        <v>0</v>
      </c>
      <c r="L56" s="118">
        <v>0</v>
      </c>
      <c r="M56" s="118">
        <v>368</v>
      </c>
      <c r="N56" s="126" t="e">
        <f t="shared" si="2"/>
        <v>#DIV/0!</v>
      </c>
      <c r="O56" s="71"/>
    </row>
    <row r="57" spans="1:15" s="8" customFormat="1" ht="15.75" hidden="1">
      <c r="A57" s="103"/>
      <c r="B57" s="6">
        <v>211</v>
      </c>
      <c r="C57" s="32" t="s">
        <v>133</v>
      </c>
      <c r="D57" s="32"/>
      <c r="E57" s="14"/>
      <c r="F57" s="117">
        <v>1100</v>
      </c>
      <c r="G57" s="118"/>
      <c r="H57" s="118"/>
      <c r="I57" s="118"/>
      <c r="J57" s="118"/>
      <c r="K57" s="118">
        <v>0</v>
      </c>
      <c r="L57" s="118">
        <v>0</v>
      </c>
      <c r="M57" s="118">
        <v>241.8</v>
      </c>
      <c r="N57" s="126" t="e">
        <f t="shared" si="2"/>
        <v>#DIV/0!</v>
      </c>
      <c r="O57" s="71"/>
    </row>
    <row r="58" spans="1:15" s="8" customFormat="1" ht="15.75">
      <c r="A58" s="103" t="s">
        <v>20</v>
      </c>
      <c r="B58" s="6">
        <v>212</v>
      </c>
      <c r="C58" s="32" t="s">
        <v>2</v>
      </c>
      <c r="D58" s="32">
        <v>4</v>
      </c>
      <c r="E58" s="14">
        <v>70</v>
      </c>
      <c r="F58" s="117">
        <v>20</v>
      </c>
      <c r="G58" s="118">
        <v>0</v>
      </c>
      <c r="H58" s="118">
        <v>21</v>
      </c>
      <c r="I58" s="118">
        <v>21</v>
      </c>
      <c r="J58" s="118"/>
      <c r="K58" s="118">
        <f>L58-F58</f>
        <v>-3.5</v>
      </c>
      <c r="L58" s="118">
        <v>16.5</v>
      </c>
      <c r="M58" s="118">
        <v>16</v>
      </c>
      <c r="N58" s="126">
        <f t="shared" si="2"/>
        <v>96.96969696969697</v>
      </c>
      <c r="O58" s="71"/>
    </row>
    <row r="59" spans="1:15" s="8" customFormat="1" ht="15.75">
      <c r="A59" s="103" t="s">
        <v>20</v>
      </c>
      <c r="B59" s="6">
        <v>213</v>
      </c>
      <c r="C59" s="63" t="s">
        <v>3</v>
      </c>
      <c r="D59" s="63">
        <v>754</v>
      </c>
      <c r="E59" s="62">
        <v>1474</v>
      </c>
      <c r="F59" s="121">
        <f aca="true" t="shared" si="27" ref="F59:K59">F60+F61</f>
        <v>1070</v>
      </c>
      <c r="G59" s="121">
        <f t="shared" si="27"/>
        <v>0</v>
      </c>
      <c r="H59" s="121">
        <f t="shared" si="27"/>
        <v>0</v>
      </c>
      <c r="I59" s="121">
        <f t="shared" si="27"/>
        <v>0</v>
      </c>
      <c r="J59" s="121">
        <f t="shared" si="27"/>
        <v>0</v>
      </c>
      <c r="K59" s="121">
        <f t="shared" si="27"/>
        <v>0</v>
      </c>
      <c r="L59" s="121">
        <v>1186</v>
      </c>
      <c r="M59" s="121">
        <v>439.7</v>
      </c>
      <c r="N59" s="126">
        <f t="shared" si="2"/>
        <v>37.07419898819562</v>
      </c>
      <c r="O59" s="75"/>
    </row>
    <row r="60" spans="1:15" s="8" customFormat="1" ht="15.75" hidden="1">
      <c r="A60" s="103"/>
      <c r="B60" s="6">
        <v>213</v>
      </c>
      <c r="C60" s="32" t="s">
        <v>132</v>
      </c>
      <c r="D60" s="32"/>
      <c r="E60" s="14"/>
      <c r="F60" s="117">
        <v>920</v>
      </c>
      <c r="G60" s="118"/>
      <c r="H60" s="118"/>
      <c r="I60" s="118"/>
      <c r="J60" s="118"/>
      <c r="K60" s="118">
        <v>0</v>
      </c>
      <c r="L60" s="118">
        <v>0</v>
      </c>
      <c r="M60" s="118">
        <v>81.1</v>
      </c>
      <c r="N60" s="126" t="e">
        <f t="shared" si="2"/>
        <v>#DIV/0!</v>
      </c>
      <c r="O60" s="71"/>
    </row>
    <row r="61" spans="1:15" s="8" customFormat="1" ht="15.75" hidden="1">
      <c r="A61" s="103"/>
      <c r="B61" s="6">
        <v>213</v>
      </c>
      <c r="C61" s="32" t="s">
        <v>133</v>
      </c>
      <c r="D61" s="32"/>
      <c r="E61" s="14"/>
      <c r="F61" s="117">
        <v>150</v>
      </c>
      <c r="G61" s="118"/>
      <c r="H61" s="118"/>
      <c r="I61" s="118"/>
      <c r="J61" s="118"/>
      <c r="K61" s="118">
        <v>0</v>
      </c>
      <c r="L61" s="118">
        <v>0</v>
      </c>
      <c r="M61" s="118">
        <v>57.6</v>
      </c>
      <c r="N61" s="126" t="e">
        <f t="shared" si="2"/>
        <v>#DIV/0!</v>
      </c>
      <c r="O61" s="71"/>
    </row>
    <row r="62" spans="1:15" s="5" customFormat="1" ht="15.75">
      <c r="A62" s="105" t="s">
        <v>20</v>
      </c>
      <c r="B62" s="3">
        <v>220</v>
      </c>
      <c r="C62" s="33" t="s">
        <v>4</v>
      </c>
      <c r="D62" s="20">
        <f>D63+D64+D65+D67+D68</f>
        <v>126</v>
      </c>
      <c r="E62" s="20">
        <f>E63+E64+E65+E67+E68</f>
        <v>1255</v>
      </c>
      <c r="F62" s="119">
        <f aca="true" t="shared" si="28" ref="F62:M62">F63+F64+F65+F67+F68</f>
        <v>92.4</v>
      </c>
      <c r="G62" s="119">
        <f t="shared" si="28"/>
        <v>0</v>
      </c>
      <c r="H62" s="119">
        <f t="shared" si="28"/>
        <v>191</v>
      </c>
      <c r="I62" s="119">
        <f t="shared" si="28"/>
        <v>147</v>
      </c>
      <c r="J62" s="119">
        <f t="shared" si="28"/>
        <v>0</v>
      </c>
      <c r="K62" s="119">
        <f t="shared" si="28"/>
        <v>-4.5</v>
      </c>
      <c r="L62" s="119">
        <f t="shared" si="28"/>
        <v>95.4</v>
      </c>
      <c r="M62" s="119">
        <f t="shared" si="28"/>
        <v>52.49999999999999</v>
      </c>
      <c r="N62" s="126">
        <f t="shared" si="2"/>
        <v>55.03144654088049</v>
      </c>
      <c r="O62" s="69"/>
    </row>
    <row r="63" spans="1:15" s="8" customFormat="1" ht="15.75">
      <c r="A63" s="103" t="s">
        <v>20</v>
      </c>
      <c r="B63" s="6">
        <v>221</v>
      </c>
      <c r="C63" s="32" t="s">
        <v>5</v>
      </c>
      <c r="D63" s="32">
        <v>24</v>
      </c>
      <c r="E63" s="14">
        <v>38</v>
      </c>
      <c r="F63" s="117">
        <v>35</v>
      </c>
      <c r="G63" s="118">
        <v>0</v>
      </c>
      <c r="H63" s="118">
        <v>40</v>
      </c>
      <c r="I63" s="118">
        <v>30</v>
      </c>
      <c r="J63" s="118"/>
      <c r="K63" s="118">
        <v>0</v>
      </c>
      <c r="L63" s="118">
        <v>35</v>
      </c>
      <c r="M63" s="118">
        <v>17.4</v>
      </c>
      <c r="N63" s="126">
        <f t="shared" si="2"/>
        <v>49.71428571428571</v>
      </c>
      <c r="O63" s="71"/>
    </row>
    <row r="64" spans="1:15" s="8" customFormat="1" ht="15.75">
      <c r="A64" s="103" t="s">
        <v>20</v>
      </c>
      <c r="B64" s="6">
        <v>222</v>
      </c>
      <c r="C64" s="32" t="s">
        <v>6</v>
      </c>
      <c r="D64" s="32">
        <v>0</v>
      </c>
      <c r="E64" s="14">
        <v>30</v>
      </c>
      <c r="F64" s="117">
        <v>5</v>
      </c>
      <c r="G64" s="118">
        <v>0</v>
      </c>
      <c r="H64" s="118">
        <v>0</v>
      </c>
      <c r="I64" s="118">
        <v>0</v>
      </c>
      <c r="J64" s="118"/>
      <c r="K64" s="118">
        <v>0</v>
      </c>
      <c r="L64" s="118">
        <v>12.5</v>
      </c>
      <c r="M64" s="118">
        <v>12.4</v>
      </c>
      <c r="N64" s="126">
        <f t="shared" si="2"/>
        <v>99.2</v>
      </c>
      <c r="O64" s="71"/>
    </row>
    <row r="65" spans="1:15" s="8" customFormat="1" ht="15.75">
      <c r="A65" s="103" t="s">
        <v>20</v>
      </c>
      <c r="B65" s="6">
        <v>223</v>
      </c>
      <c r="C65" s="32" t="s">
        <v>7</v>
      </c>
      <c r="D65" s="32">
        <v>8</v>
      </c>
      <c r="E65" s="44">
        <v>20</v>
      </c>
      <c r="F65" s="117">
        <v>13</v>
      </c>
      <c r="G65" s="118">
        <v>0</v>
      </c>
      <c r="H65" s="118">
        <v>14</v>
      </c>
      <c r="I65" s="118">
        <v>7</v>
      </c>
      <c r="J65" s="118"/>
      <c r="K65" s="118">
        <v>0</v>
      </c>
      <c r="L65" s="118">
        <v>13</v>
      </c>
      <c r="M65" s="118">
        <v>6.3</v>
      </c>
      <c r="N65" s="126">
        <f t="shared" si="2"/>
        <v>48.46153846153846</v>
      </c>
      <c r="O65" s="71"/>
    </row>
    <row r="66" spans="1:15" s="8" customFormat="1" ht="15.75" hidden="1">
      <c r="A66" s="103" t="s">
        <v>20</v>
      </c>
      <c r="B66" s="6">
        <v>224</v>
      </c>
      <c r="C66" s="32" t="s">
        <v>8</v>
      </c>
      <c r="D66" s="32"/>
      <c r="E66" s="14">
        <v>0</v>
      </c>
      <c r="F66" s="117">
        <f>SUM(G66:M66)</f>
        <v>0</v>
      </c>
      <c r="G66" s="118"/>
      <c r="H66" s="118"/>
      <c r="I66" s="118"/>
      <c r="J66" s="118"/>
      <c r="K66" s="118"/>
      <c r="L66" s="118"/>
      <c r="M66" s="118"/>
      <c r="N66" s="126" t="e">
        <f t="shared" si="2"/>
        <v>#DIV/0!</v>
      </c>
      <c r="O66" s="71"/>
    </row>
    <row r="67" spans="1:15" s="8" customFormat="1" ht="15.75">
      <c r="A67" s="103" t="s">
        <v>20</v>
      </c>
      <c r="B67" s="6">
        <v>225</v>
      </c>
      <c r="C67" s="32" t="s">
        <v>9</v>
      </c>
      <c r="D67" s="32">
        <v>10</v>
      </c>
      <c r="E67" s="14">
        <v>1020</v>
      </c>
      <c r="F67" s="117">
        <v>5</v>
      </c>
      <c r="G67" s="118">
        <v>0</v>
      </c>
      <c r="H67" s="118">
        <v>55</v>
      </c>
      <c r="I67" s="118">
        <v>45</v>
      </c>
      <c r="J67" s="118"/>
      <c r="K67" s="118">
        <f>L67-F67</f>
        <v>-4.5</v>
      </c>
      <c r="L67" s="118">
        <v>0.5</v>
      </c>
      <c r="M67" s="118">
        <v>0</v>
      </c>
      <c r="N67" s="126">
        <f t="shared" si="2"/>
        <v>0</v>
      </c>
      <c r="O67" s="71"/>
    </row>
    <row r="68" spans="1:15" s="8" customFormat="1" ht="15.75">
      <c r="A68" s="103" t="s">
        <v>20</v>
      </c>
      <c r="B68" s="6">
        <v>226</v>
      </c>
      <c r="C68" s="32" t="s">
        <v>10</v>
      </c>
      <c r="D68" s="32">
        <v>84</v>
      </c>
      <c r="E68" s="14">
        <v>147</v>
      </c>
      <c r="F68" s="117">
        <v>34.4</v>
      </c>
      <c r="G68" s="118">
        <v>0</v>
      </c>
      <c r="H68" s="118">
        <v>82</v>
      </c>
      <c r="I68" s="118">
        <v>65</v>
      </c>
      <c r="J68" s="118"/>
      <c r="K68" s="118">
        <f>L68-F68</f>
        <v>0</v>
      </c>
      <c r="L68" s="118">
        <v>34.4</v>
      </c>
      <c r="M68" s="118">
        <v>16.4</v>
      </c>
      <c r="N68" s="126">
        <f t="shared" si="2"/>
        <v>47.67441860465116</v>
      </c>
      <c r="O68" s="71"/>
    </row>
    <row r="69" spans="1:15" s="5" customFormat="1" ht="27.75" customHeight="1">
      <c r="A69" s="105" t="s">
        <v>20</v>
      </c>
      <c r="B69" s="3">
        <v>251</v>
      </c>
      <c r="C69" s="33" t="s">
        <v>44</v>
      </c>
      <c r="D69" s="33">
        <v>392</v>
      </c>
      <c r="E69" s="20">
        <v>0</v>
      </c>
      <c r="F69" s="119">
        <v>378.6</v>
      </c>
      <c r="G69" s="120">
        <v>0</v>
      </c>
      <c r="H69" s="120">
        <v>433</v>
      </c>
      <c r="I69" s="120">
        <v>360</v>
      </c>
      <c r="J69" s="120"/>
      <c r="K69" s="120">
        <v>0</v>
      </c>
      <c r="L69" s="120">
        <v>378.6</v>
      </c>
      <c r="M69" s="120">
        <v>147.7</v>
      </c>
      <c r="N69" s="128">
        <f t="shared" si="2"/>
        <v>39.012150026413096</v>
      </c>
      <c r="O69" s="72"/>
    </row>
    <row r="70" spans="1:15" s="5" customFormat="1" ht="31.5" hidden="1">
      <c r="A70" s="105" t="s">
        <v>20</v>
      </c>
      <c r="B70" s="3">
        <v>263</v>
      </c>
      <c r="C70" s="33" t="s">
        <v>46</v>
      </c>
      <c r="D70" s="33"/>
      <c r="E70" s="20">
        <v>0</v>
      </c>
      <c r="F70" s="119">
        <f>SUM(G70:M70)</f>
        <v>0</v>
      </c>
      <c r="G70" s="120">
        <v>0</v>
      </c>
      <c r="H70" s="120">
        <v>0</v>
      </c>
      <c r="I70" s="120">
        <v>0</v>
      </c>
      <c r="J70" s="120"/>
      <c r="K70" s="120">
        <v>0</v>
      </c>
      <c r="L70" s="120"/>
      <c r="M70" s="120">
        <v>0</v>
      </c>
      <c r="N70" s="128" t="e">
        <f t="shared" si="2"/>
        <v>#DIV/0!</v>
      </c>
      <c r="O70" s="72"/>
    </row>
    <row r="71" spans="1:15" s="5" customFormat="1" ht="15.75">
      <c r="A71" s="105" t="s">
        <v>20</v>
      </c>
      <c r="B71" s="3">
        <v>290</v>
      </c>
      <c r="C71" s="33" t="s">
        <v>12</v>
      </c>
      <c r="D71" s="33">
        <v>76</v>
      </c>
      <c r="E71" s="20">
        <v>10</v>
      </c>
      <c r="F71" s="119">
        <v>5.5</v>
      </c>
      <c r="G71" s="120">
        <v>0</v>
      </c>
      <c r="H71" s="120">
        <v>6</v>
      </c>
      <c r="I71" s="120">
        <v>4</v>
      </c>
      <c r="J71" s="120"/>
      <c r="K71" s="120">
        <f>L71-F71</f>
        <v>3.4000000000000004</v>
      </c>
      <c r="L71" s="120">
        <v>8.9</v>
      </c>
      <c r="M71" s="120">
        <v>5.4</v>
      </c>
      <c r="N71" s="128">
        <f t="shared" si="2"/>
        <v>60.67415730337079</v>
      </c>
      <c r="O71" s="72"/>
    </row>
    <row r="72" spans="1:15" s="5" customFormat="1" ht="15.75">
      <c r="A72" s="105" t="s">
        <v>20</v>
      </c>
      <c r="B72" s="3">
        <v>300</v>
      </c>
      <c r="C72" s="33" t="s">
        <v>13</v>
      </c>
      <c r="D72" s="20">
        <f>SUM(D73:D74)</f>
        <v>238</v>
      </c>
      <c r="E72" s="20">
        <f>SUM(E73:E74)</f>
        <v>563</v>
      </c>
      <c r="F72" s="119">
        <f>SUM(F73:F74)</f>
        <v>121</v>
      </c>
      <c r="G72" s="120">
        <f aca="true" t="shared" si="29" ref="G72:M72">SUM(G73:G74)</f>
        <v>0</v>
      </c>
      <c r="H72" s="120">
        <f t="shared" si="29"/>
        <v>203</v>
      </c>
      <c r="I72" s="120">
        <f t="shared" si="29"/>
        <v>177</v>
      </c>
      <c r="J72" s="120"/>
      <c r="K72" s="120">
        <f t="shared" si="29"/>
        <v>0</v>
      </c>
      <c r="L72" s="120">
        <f t="shared" si="29"/>
        <v>121</v>
      </c>
      <c r="M72" s="120">
        <f t="shared" si="29"/>
        <v>55.5</v>
      </c>
      <c r="N72" s="128">
        <f t="shared" si="2"/>
        <v>45.867768595041326</v>
      </c>
      <c r="O72" s="76"/>
    </row>
    <row r="73" spans="1:15" s="8" customFormat="1" ht="15.75">
      <c r="A73" s="103" t="s">
        <v>20</v>
      </c>
      <c r="B73" s="6">
        <v>310</v>
      </c>
      <c r="C73" s="32" t="s">
        <v>14</v>
      </c>
      <c r="D73" s="32">
        <v>0</v>
      </c>
      <c r="E73" s="14">
        <v>200</v>
      </c>
      <c r="F73" s="117">
        <v>0</v>
      </c>
      <c r="G73" s="118">
        <v>0</v>
      </c>
      <c r="H73" s="118">
        <v>0</v>
      </c>
      <c r="I73" s="118">
        <v>0</v>
      </c>
      <c r="J73" s="118"/>
      <c r="K73" s="118">
        <v>0</v>
      </c>
      <c r="L73" s="118">
        <v>0</v>
      </c>
      <c r="M73" s="118">
        <v>0</v>
      </c>
      <c r="N73" s="126">
        <v>0</v>
      </c>
      <c r="O73" s="71"/>
    </row>
    <row r="74" spans="1:15" s="8" customFormat="1" ht="15" customHeight="1">
      <c r="A74" s="103" t="s">
        <v>20</v>
      </c>
      <c r="B74" s="6">
        <v>340</v>
      </c>
      <c r="C74" s="32" t="s">
        <v>15</v>
      </c>
      <c r="D74" s="32">
        <v>238</v>
      </c>
      <c r="E74" s="14">
        <v>363</v>
      </c>
      <c r="F74" s="117">
        <v>121</v>
      </c>
      <c r="G74" s="118">
        <v>0</v>
      </c>
      <c r="H74" s="118">
        <v>203</v>
      </c>
      <c r="I74" s="118">
        <v>177</v>
      </c>
      <c r="J74" s="118"/>
      <c r="K74" s="118">
        <f>L74-F74</f>
        <v>0</v>
      </c>
      <c r="L74" s="118">
        <v>121</v>
      </c>
      <c r="M74" s="118">
        <v>55.5</v>
      </c>
      <c r="N74" s="126">
        <f t="shared" si="2"/>
        <v>45.867768595041326</v>
      </c>
      <c r="O74" s="71"/>
    </row>
    <row r="75" spans="1:15" s="8" customFormat="1" ht="15.75">
      <c r="A75" s="104"/>
      <c r="B75" s="10"/>
      <c r="C75" s="9" t="s">
        <v>18</v>
      </c>
      <c r="D75" s="15">
        <f>SUM(D54,D62,D70,D71,D72,D69)</f>
        <v>4122</v>
      </c>
      <c r="E75" s="15">
        <f>SUM(E54,E62,E70,E71,E72,E69)</f>
        <v>8252</v>
      </c>
      <c r="F75" s="115">
        <f aca="true" t="shared" si="30" ref="F75:M75">SUM(F54,F62,F70,F71,F72,F69)</f>
        <v>5071</v>
      </c>
      <c r="G75" s="115">
        <f t="shared" si="30"/>
        <v>0</v>
      </c>
      <c r="H75" s="115">
        <f t="shared" si="30"/>
        <v>854</v>
      </c>
      <c r="I75" s="115">
        <f t="shared" si="30"/>
        <v>709</v>
      </c>
      <c r="J75" s="115"/>
      <c r="K75" s="115">
        <f t="shared" si="30"/>
        <v>-4.6</v>
      </c>
      <c r="L75" s="115">
        <f t="shared" si="30"/>
        <v>5170.9</v>
      </c>
      <c r="M75" s="115">
        <f t="shared" si="30"/>
        <v>2243.3</v>
      </c>
      <c r="N75" s="127">
        <f aca="true" t="shared" si="31" ref="N75:N138">M75/L75*100</f>
        <v>43.38316347250963</v>
      </c>
      <c r="O75" s="73"/>
    </row>
    <row r="76" spans="1:15" s="5" customFormat="1" ht="15.75" hidden="1">
      <c r="A76" s="105" t="s">
        <v>68</v>
      </c>
      <c r="B76" s="3">
        <v>210</v>
      </c>
      <c r="C76" s="33" t="s">
        <v>30</v>
      </c>
      <c r="D76" s="33"/>
      <c r="E76" s="20">
        <f>SUM(E77:E79)</f>
        <v>0</v>
      </c>
      <c r="F76" s="119">
        <f aca="true" t="shared" si="32" ref="F76:M76">SUM(F77:F79)</f>
        <v>0</v>
      </c>
      <c r="G76" s="120">
        <f t="shared" si="32"/>
        <v>0</v>
      </c>
      <c r="H76" s="120">
        <f t="shared" si="32"/>
        <v>0</v>
      </c>
      <c r="I76" s="120">
        <f t="shared" si="32"/>
        <v>0</v>
      </c>
      <c r="J76" s="120"/>
      <c r="K76" s="120">
        <f t="shared" si="32"/>
        <v>0</v>
      </c>
      <c r="L76" s="120"/>
      <c r="M76" s="120">
        <f t="shared" si="32"/>
        <v>0</v>
      </c>
      <c r="N76" s="128" t="e">
        <f t="shared" si="31"/>
        <v>#DIV/0!</v>
      </c>
      <c r="O76" s="72"/>
    </row>
    <row r="77" spans="1:15" s="8" customFormat="1" ht="15.75" hidden="1">
      <c r="A77" s="103" t="s">
        <v>68</v>
      </c>
      <c r="B77" s="6">
        <v>211</v>
      </c>
      <c r="C77" s="32" t="s">
        <v>1</v>
      </c>
      <c r="D77" s="32"/>
      <c r="E77" s="14"/>
      <c r="F77" s="117"/>
      <c r="G77" s="118"/>
      <c r="H77" s="118"/>
      <c r="I77" s="118"/>
      <c r="J77" s="118"/>
      <c r="K77" s="118"/>
      <c r="L77" s="118"/>
      <c r="M77" s="118"/>
      <c r="N77" s="128" t="e">
        <f t="shared" si="31"/>
        <v>#DIV/0!</v>
      </c>
      <c r="O77" s="71"/>
    </row>
    <row r="78" spans="1:15" s="8" customFormat="1" ht="15.75" hidden="1">
      <c r="A78" s="103" t="s">
        <v>68</v>
      </c>
      <c r="B78" s="6">
        <v>212</v>
      </c>
      <c r="C78" s="32" t="s">
        <v>2</v>
      </c>
      <c r="D78" s="32"/>
      <c r="E78" s="14"/>
      <c r="F78" s="117"/>
      <c r="G78" s="118"/>
      <c r="H78" s="118"/>
      <c r="I78" s="118"/>
      <c r="J78" s="118"/>
      <c r="K78" s="118"/>
      <c r="L78" s="118"/>
      <c r="M78" s="118"/>
      <c r="N78" s="128" t="e">
        <f t="shared" si="31"/>
        <v>#DIV/0!</v>
      </c>
      <c r="O78" s="71"/>
    </row>
    <row r="79" spans="1:15" s="8" customFormat="1" ht="15.75" hidden="1">
      <c r="A79" s="103" t="s">
        <v>68</v>
      </c>
      <c r="B79" s="6">
        <v>213</v>
      </c>
      <c r="C79" s="32" t="s">
        <v>3</v>
      </c>
      <c r="D79" s="32"/>
      <c r="E79" s="14"/>
      <c r="F79" s="117"/>
      <c r="G79" s="118"/>
      <c r="H79" s="118"/>
      <c r="I79" s="118"/>
      <c r="J79" s="118"/>
      <c r="K79" s="118"/>
      <c r="L79" s="118"/>
      <c r="M79" s="118"/>
      <c r="N79" s="128" t="e">
        <f t="shared" si="31"/>
        <v>#DIV/0!</v>
      </c>
      <c r="O79" s="71"/>
    </row>
    <row r="80" spans="1:15" s="5" customFormat="1" ht="15.75" hidden="1">
      <c r="A80" s="105" t="s">
        <v>68</v>
      </c>
      <c r="B80" s="3">
        <v>220</v>
      </c>
      <c r="C80" s="33" t="s">
        <v>4</v>
      </c>
      <c r="D80" s="33"/>
      <c r="E80" s="20">
        <f>SUM(E81:E87)</f>
        <v>0</v>
      </c>
      <c r="F80" s="119">
        <f aca="true" t="shared" si="33" ref="F80:M80">SUM(F81:F87)</f>
        <v>680.1</v>
      </c>
      <c r="G80" s="120">
        <f t="shared" si="33"/>
        <v>0</v>
      </c>
      <c r="H80" s="120">
        <f t="shared" si="33"/>
        <v>631</v>
      </c>
      <c r="I80" s="120">
        <f t="shared" si="33"/>
        <v>511</v>
      </c>
      <c r="J80" s="120"/>
      <c r="K80" s="120">
        <f t="shared" si="33"/>
        <v>0</v>
      </c>
      <c r="L80" s="120"/>
      <c r="M80" s="120">
        <f t="shared" si="33"/>
        <v>454.4</v>
      </c>
      <c r="N80" s="128" t="e">
        <f t="shared" si="31"/>
        <v>#DIV/0!</v>
      </c>
      <c r="O80" s="72"/>
    </row>
    <row r="81" spans="1:15" s="8" customFormat="1" ht="15.75" hidden="1">
      <c r="A81" s="103" t="s">
        <v>68</v>
      </c>
      <c r="B81" s="6">
        <v>221</v>
      </c>
      <c r="C81" s="32" t="s">
        <v>5</v>
      </c>
      <c r="D81" s="32"/>
      <c r="E81" s="14"/>
      <c r="F81" s="117"/>
      <c r="G81" s="118"/>
      <c r="H81" s="118"/>
      <c r="I81" s="118"/>
      <c r="J81" s="118"/>
      <c r="K81" s="118"/>
      <c r="L81" s="118"/>
      <c r="M81" s="118"/>
      <c r="N81" s="128" t="e">
        <f t="shared" si="31"/>
        <v>#DIV/0!</v>
      </c>
      <c r="O81" s="71"/>
    </row>
    <row r="82" spans="1:15" s="8" customFormat="1" ht="15.75" hidden="1">
      <c r="A82" s="103" t="s">
        <v>68</v>
      </c>
      <c r="B82" s="6">
        <v>222</v>
      </c>
      <c r="C82" s="32" t="s">
        <v>6</v>
      </c>
      <c r="D82" s="32"/>
      <c r="E82" s="14"/>
      <c r="F82" s="117"/>
      <c r="G82" s="118"/>
      <c r="H82" s="118"/>
      <c r="I82" s="118"/>
      <c r="J82" s="118"/>
      <c r="K82" s="118"/>
      <c r="L82" s="118"/>
      <c r="M82" s="118"/>
      <c r="N82" s="128" t="e">
        <f t="shared" si="31"/>
        <v>#DIV/0!</v>
      </c>
      <c r="O82" s="71"/>
    </row>
    <row r="83" spans="1:15" s="8" customFormat="1" ht="15.75" hidden="1">
      <c r="A83" s="103" t="s">
        <v>68</v>
      </c>
      <c r="B83" s="6">
        <v>223</v>
      </c>
      <c r="C83" s="32" t="s">
        <v>7</v>
      </c>
      <c r="D83" s="32"/>
      <c r="E83" s="14"/>
      <c r="F83" s="117"/>
      <c r="G83" s="118"/>
      <c r="H83" s="118"/>
      <c r="I83" s="118"/>
      <c r="J83" s="118"/>
      <c r="K83" s="118"/>
      <c r="L83" s="118"/>
      <c r="M83" s="118"/>
      <c r="N83" s="128" t="e">
        <f t="shared" si="31"/>
        <v>#DIV/0!</v>
      </c>
      <c r="O83" s="71"/>
    </row>
    <row r="84" spans="1:15" s="8" customFormat="1" ht="15.75" hidden="1">
      <c r="A84" s="103" t="s">
        <v>68</v>
      </c>
      <c r="B84" s="6">
        <v>224</v>
      </c>
      <c r="C84" s="32" t="s">
        <v>8</v>
      </c>
      <c r="D84" s="32"/>
      <c r="E84" s="14"/>
      <c r="F84" s="117"/>
      <c r="G84" s="118"/>
      <c r="H84" s="118"/>
      <c r="I84" s="118"/>
      <c r="J84" s="118"/>
      <c r="K84" s="118"/>
      <c r="L84" s="118"/>
      <c r="M84" s="118"/>
      <c r="N84" s="128" t="e">
        <f t="shared" si="31"/>
        <v>#DIV/0!</v>
      </c>
      <c r="O84" s="71"/>
    </row>
    <row r="85" spans="1:15" s="8" customFormat="1" ht="15.75" hidden="1">
      <c r="A85" s="103" t="s">
        <v>68</v>
      </c>
      <c r="B85" s="6">
        <v>225</v>
      </c>
      <c r="C85" s="32" t="s">
        <v>9</v>
      </c>
      <c r="D85" s="32"/>
      <c r="E85" s="14"/>
      <c r="F85" s="117"/>
      <c r="G85" s="118"/>
      <c r="H85" s="118"/>
      <c r="I85" s="118"/>
      <c r="J85" s="118"/>
      <c r="K85" s="118"/>
      <c r="L85" s="118"/>
      <c r="M85" s="118"/>
      <c r="N85" s="128" t="e">
        <f t="shared" si="31"/>
        <v>#DIV/0!</v>
      </c>
      <c r="O85" s="71"/>
    </row>
    <row r="86" spans="1:15" s="8" customFormat="1" ht="15.75" hidden="1">
      <c r="A86" s="103" t="s">
        <v>68</v>
      </c>
      <c r="B86" s="6">
        <v>226</v>
      </c>
      <c r="C86" s="32" t="s">
        <v>10</v>
      </c>
      <c r="D86" s="32"/>
      <c r="E86" s="14"/>
      <c r="F86" s="117"/>
      <c r="G86" s="118"/>
      <c r="H86" s="118"/>
      <c r="I86" s="118"/>
      <c r="J86" s="118"/>
      <c r="K86" s="118"/>
      <c r="L86" s="118"/>
      <c r="M86" s="118"/>
      <c r="N86" s="128" t="e">
        <f t="shared" si="31"/>
        <v>#DIV/0!</v>
      </c>
      <c r="O86" s="71"/>
    </row>
    <row r="87" spans="1:15" s="5" customFormat="1" ht="36.75" customHeight="1">
      <c r="A87" s="105" t="s">
        <v>68</v>
      </c>
      <c r="B87" s="3">
        <v>251</v>
      </c>
      <c r="C87" s="32" t="s">
        <v>134</v>
      </c>
      <c r="D87" s="32">
        <v>549</v>
      </c>
      <c r="E87" s="20">
        <v>0</v>
      </c>
      <c r="F87" s="117">
        <v>680.1</v>
      </c>
      <c r="G87" s="118">
        <v>0</v>
      </c>
      <c r="H87" s="118">
        <v>631</v>
      </c>
      <c r="I87" s="118">
        <v>511</v>
      </c>
      <c r="J87" s="118"/>
      <c r="K87" s="118">
        <f>L87-F87</f>
        <v>0</v>
      </c>
      <c r="L87" s="118">
        <v>680.1</v>
      </c>
      <c r="M87" s="118">
        <v>454.4</v>
      </c>
      <c r="N87" s="128">
        <f t="shared" si="31"/>
        <v>66.81370386707837</v>
      </c>
      <c r="O87" s="71"/>
    </row>
    <row r="88" spans="1:15" s="5" customFormat="1" ht="31.5" hidden="1">
      <c r="A88" s="105" t="s">
        <v>68</v>
      </c>
      <c r="B88" s="3">
        <v>263</v>
      </c>
      <c r="C88" s="33" t="s">
        <v>46</v>
      </c>
      <c r="D88" s="33"/>
      <c r="E88" s="20">
        <v>0</v>
      </c>
      <c r="F88" s="119">
        <v>0</v>
      </c>
      <c r="G88" s="120">
        <v>0</v>
      </c>
      <c r="H88" s="120">
        <v>0</v>
      </c>
      <c r="I88" s="120">
        <v>0</v>
      </c>
      <c r="J88" s="120"/>
      <c r="K88" s="120">
        <v>0</v>
      </c>
      <c r="L88" s="120"/>
      <c r="M88" s="118">
        <v>0</v>
      </c>
      <c r="N88" s="128" t="e">
        <f t="shared" si="31"/>
        <v>#DIV/0!</v>
      </c>
      <c r="O88" s="71"/>
    </row>
    <row r="89" spans="1:15" s="5" customFormat="1" ht="15.75" hidden="1">
      <c r="A89" s="105" t="s">
        <v>68</v>
      </c>
      <c r="B89" s="3">
        <v>290</v>
      </c>
      <c r="C89" s="33" t="s">
        <v>12</v>
      </c>
      <c r="D89" s="33"/>
      <c r="E89" s="20">
        <v>0</v>
      </c>
      <c r="F89" s="119">
        <v>0</v>
      </c>
      <c r="G89" s="120">
        <v>0</v>
      </c>
      <c r="H89" s="120">
        <v>0</v>
      </c>
      <c r="I89" s="120">
        <v>0</v>
      </c>
      <c r="J89" s="120"/>
      <c r="K89" s="120">
        <v>0</v>
      </c>
      <c r="L89" s="120"/>
      <c r="M89" s="118">
        <v>0</v>
      </c>
      <c r="N89" s="128" t="e">
        <f t="shared" si="31"/>
        <v>#DIV/0!</v>
      </c>
      <c r="O89" s="71"/>
    </row>
    <row r="90" spans="1:15" s="5" customFormat="1" ht="15.75" hidden="1">
      <c r="A90" s="105" t="s">
        <v>68</v>
      </c>
      <c r="B90" s="3">
        <v>300</v>
      </c>
      <c r="C90" s="33" t="s">
        <v>13</v>
      </c>
      <c r="D90" s="33"/>
      <c r="E90" s="20">
        <f>SUM(E91:E92)</f>
        <v>0</v>
      </c>
      <c r="F90" s="119">
        <f aca="true" t="shared" si="34" ref="F90:M90">SUM(F91:F92)</f>
        <v>0</v>
      </c>
      <c r="G90" s="120">
        <f t="shared" si="34"/>
        <v>0</v>
      </c>
      <c r="H90" s="120">
        <f t="shared" si="34"/>
        <v>0</v>
      </c>
      <c r="I90" s="120">
        <f t="shared" si="34"/>
        <v>0</v>
      </c>
      <c r="J90" s="120"/>
      <c r="K90" s="120">
        <f t="shared" si="34"/>
        <v>0</v>
      </c>
      <c r="L90" s="120"/>
      <c r="M90" s="118">
        <f t="shared" si="34"/>
        <v>0</v>
      </c>
      <c r="N90" s="128" t="e">
        <f t="shared" si="31"/>
        <v>#DIV/0!</v>
      </c>
      <c r="O90" s="71"/>
    </row>
    <row r="91" spans="1:15" s="8" customFormat="1" ht="15.75" hidden="1">
      <c r="A91" s="103" t="s">
        <v>68</v>
      </c>
      <c r="B91" s="6">
        <v>310</v>
      </c>
      <c r="C91" s="32" t="s">
        <v>14</v>
      </c>
      <c r="D91" s="32"/>
      <c r="E91" s="14"/>
      <c r="F91" s="117"/>
      <c r="G91" s="118"/>
      <c r="H91" s="118"/>
      <c r="I91" s="118"/>
      <c r="J91" s="118"/>
      <c r="K91" s="118"/>
      <c r="L91" s="118"/>
      <c r="M91" s="118"/>
      <c r="N91" s="128" t="e">
        <f t="shared" si="31"/>
        <v>#DIV/0!</v>
      </c>
      <c r="O91" s="71"/>
    </row>
    <row r="92" spans="1:15" s="8" customFormat="1" ht="15.75" hidden="1">
      <c r="A92" s="103" t="s">
        <v>68</v>
      </c>
      <c r="B92" s="6">
        <v>340</v>
      </c>
      <c r="C92" s="32" t="s">
        <v>15</v>
      </c>
      <c r="D92" s="32"/>
      <c r="E92" s="14"/>
      <c r="F92" s="117"/>
      <c r="G92" s="118"/>
      <c r="H92" s="118"/>
      <c r="I92" s="118"/>
      <c r="J92" s="118"/>
      <c r="K92" s="118"/>
      <c r="L92" s="118"/>
      <c r="M92" s="118"/>
      <c r="N92" s="128" t="e">
        <f t="shared" si="31"/>
        <v>#DIV/0!</v>
      </c>
      <c r="O92" s="71"/>
    </row>
    <row r="93" spans="1:15" s="8" customFormat="1" ht="31.5" hidden="1">
      <c r="A93" s="105" t="s">
        <v>68</v>
      </c>
      <c r="B93" s="3">
        <v>251</v>
      </c>
      <c r="C93" s="32" t="s">
        <v>138</v>
      </c>
      <c r="D93" s="32"/>
      <c r="E93" s="14"/>
      <c r="F93" s="117">
        <v>0</v>
      </c>
      <c r="G93" s="118"/>
      <c r="H93" s="118"/>
      <c r="I93" s="118"/>
      <c r="J93" s="118"/>
      <c r="K93" s="118">
        <v>0</v>
      </c>
      <c r="L93" s="118">
        <v>0</v>
      </c>
      <c r="M93" s="118">
        <v>0</v>
      </c>
      <c r="N93" s="128" t="e">
        <f t="shared" si="31"/>
        <v>#DIV/0!</v>
      </c>
      <c r="O93" s="71"/>
    </row>
    <row r="94" spans="1:15" s="8" customFormat="1" ht="15.75">
      <c r="A94" s="104"/>
      <c r="B94" s="10"/>
      <c r="C94" s="9" t="s">
        <v>18</v>
      </c>
      <c r="D94" s="15">
        <f>D87</f>
        <v>549</v>
      </c>
      <c r="E94" s="15">
        <f>E87</f>
        <v>0</v>
      </c>
      <c r="F94" s="115">
        <f>F87+F93</f>
        <v>680.1</v>
      </c>
      <c r="G94" s="115">
        <f aca="true" t="shared" si="35" ref="G94:L94">G87+G93</f>
        <v>0</v>
      </c>
      <c r="H94" s="115">
        <f t="shared" si="35"/>
        <v>631</v>
      </c>
      <c r="I94" s="115">
        <f t="shared" si="35"/>
        <v>511</v>
      </c>
      <c r="J94" s="115">
        <f t="shared" si="35"/>
        <v>0</v>
      </c>
      <c r="K94" s="115">
        <f t="shared" si="35"/>
        <v>0</v>
      </c>
      <c r="L94" s="115">
        <f t="shared" si="35"/>
        <v>680.1</v>
      </c>
      <c r="M94" s="115">
        <f>M87+M93</f>
        <v>454.4</v>
      </c>
      <c r="N94" s="127">
        <f t="shared" si="31"/>
        <v>66.81370386707837</v>
      </c>
      <c r="O94" s="73"/>
    </row>
    <row r="95" spans="1:15" s="11" customFormat="1" ht="15.75">
      <c r="A95" s="106" t="s">
        <v>86</v>
      </c>
      <c r="B95" s="25">
        <v>290</v>
      </c>
      <c r="C95" s="24" t="s">
        <v>87</v>
      </c>
      <c r="D95" s="24">
        <v>314</v>
      </c>
      <c r="E95" s="52">
        <v>0</v>
      </c>
      <c r="F95" s="122">
        <v>0</v>
      </c>
      <c r="G95" s="122">
        <v>0</v>
      </c>
      <c r="H95" s="122">
        <v>0</v>
      </c>
      <c r="I95" s="122">
        <v>0</v>
      </c>
      <c r="J95" s="122"/>
      <c r="K95" s="122">
        <f>L95-F95</f>
        <v>64.3</v>
      </c>
      <c r="L95" s="122">
        <v>64.3</v>
      </c>
      <c r="M95" s="122">
        <v>0</v>
      </c>
      <c r="N95" s="129">
        <f t="shared" si="31"/>
        <v>0</v>
      </c>
      <c r="O95" s="77"/>
    </row>
    <row r="96" spans="1:15" s="11" customFormat="1" ht="13.5" customHeight="1" hidden="1">
      <c r="A96" s="106" t="s">
        <v>24</v>
      </c>
      <c r="B96" s="25">
        <v>231</v>
      </c>
      <c r="C96" s="24" t="s">
        <v>25</v>
      </c>
      <c r="D96" s="24"/>
      <c r="E96" s="52">
        <v>0</v>
      </c>
      <c r="F96" s="122">
        <f>SUM(G96:M96)</f>
        <v>0</v>
      </c>
      <c r="G96" s="122">
        <v>0</v>
      </c>
      <c r="H96" s="122">
        <v>0</v>
      </c>
      <c r="I96" s="122">
        <v>0</v>
      </c>
      <c r="J96" s="122"/>
      <c r="K96" s="122">
        <v>0</v>
      </c>
      <c r="L96" s="122"/>
      <c r="M96" s="122">
        <v>0</v>
      </c>
      <c r="N96" s="129" t="e">
        <f t="shared" si="31"/>
        <v>#DIV/0!</v>
      </c>
      <c r="O96" s="77"/>
    </row>
    <row r="97" spans="1:15" s="11" customFormat="1" ht="15.75">
      <c r="A97" s="106" t="s">
        <v>24</v>
      </c>
      <c r="B97" s="25">
        <v>290</v>
      </c>
      <c r="C97" s="24" t="s">
        <v>26</v>
      </c>
      <c r="D97" s="24">
        <v>0</v>
      </c>
      <c r="E97" s="52">
        <v>50</v>
      </c>
      <c r="F97" s="122">
        <v>10</v>
      </c>
      <c r="G97" s="122">
        <v>0</v>
      </c>
      <c r="H97" s="122">
        <v>10</v>
      </c>
      <c r="I97" s="122">
        <v>0</v>
      </c>
      <c r="J97" s="122"/>
      <c r="K97" s="122">
        <f>L97-F97</f>
        <v>0</v>
      </c>
      <c r="L97" s="122">
        <v>10</v>
      </c>
      <c r="M97" s="122">
        <v>0</v>
      </c>
      <c r="N97" s="129">
        <f t="shared" si="31"/>
        <v>0</v>
      </c>
      <c r="O97" s="77"/>
    </row>
    <row r="98" spans="1:15" s="11" customFormat="1" ht="18" customHeight="1">
      <c r="A98" s="106" t="s">
        <v>99</v>
      </c>
      <c r="B98" s="25">
        <v>310</v>
      </c>
      <c r="C98" s="24" t="s">
        <v>27</v>
      </c>
      <c r="D98" s="24"/>
      <c r="E98" s="52"/>
      <c r="F98" s="122">
        <v>0</v>
      </c>
      <c r="G98" s="122">
        <v>0</v>
      </c>
      <c r="H98" s="122">
        <v>48</v>
      </c>
      <c r="I98" s="122">
        <v>0</v>
      </c>
      <c r="J98" s="122"/>
      <c r="K98" s="122">
        <f>L98-F98</f>
        <v>300</v>
      </c>
      <c r="L98" s="122">
        <v>300</v>
      </c>
      <c r="M98" s="122">
        <v>0</v>
      </c>
      <c r="N98" s="129">
        <f t="shared" si="31"/>
        <v>0</v>
      </c>
      <c r="O98" s="77"/>
    </row>
    <row r="99" spans="1:15" s="11" customFormat="1" ht="15.75">
      <c r="A99" s="106" t="s">
        <v>99</v>
      </c>
      <c r="B99" s="25">
        <v>290</v>
      </c>
      <c r="C99" s="24" t="s">
        <v>27</v>
      </c>
      <c r="D99" s="24">
        <v>7</v>
      </c>
      <c r="E99" s="52">
        <v>10</v>
      </c>
      <c r="F99" s="122">
        <v>10</v>
      </c>
      <c r="G99" s="122">
        <v>0</v>
      </c>
      <c r="H99" s="122">
        <v>23</v>
      </c>
      <c r="I99" s="122">
        <v>11</v>
      </c>
      <c r="J99" s="122"/>
      <c r="K99" s="122">
        <f>L99-F99</f>
        <v>15.2</v>
      </c>
      <c r="L99" s="122">
        <v>25.2</v>
      </c>
      <c r="M99" s="122">
        <v>12.7</v>
      </c>
      <c r="N99" s="129">
        <f t="shared" si="31"/>
        <v>50.39682539682539</v>
      </c>
      <c r="O99" s="77"/>
    </row>
    <row r="100" spans="1:15" s="11" customFormat="1" ht="15.75">
      <c r="A100" s="106" t="s">
        <v>99</v>
      </c>
      <c r="B100" s="25">
        <v>340</v>
      </c>
      <c r="C100" s="24" t="s">
        <v>27</v>
      </c>
      <c r="D100" s="24"/>
      <c r="E100" s="52">
        <v>0</v>
      </c>
      <c r="F100" s="122">
        <v>0.7</v>
      </c>
      <c r="G100" s="122">
        <v>0</v>
      </c>
      <c r="H100" s="122">
        <v>0</v>
      </c>
      <c r="I100" s="122">
        <v>0</v>
      </c>
      <c r="J100" s="122"/>
      <c r="K100" s="122">
        <f>L100-F100</f>
        <v>0</v>
      </c>
      <c r="L100" s="122">
        <v>0.7</v>
      </c>
      <c r="M100" s="122">
        <v>0</v>
      </c>
      <c r="N100" s="129">
        <f t="shared" si="31"/>
        <v>0</v>
      </c>
      <c r="O100" s="78"/>
    </row>
    <row r="101" spans="1:15" s="21" customFormat="1" ht="18.75">
      <c r="A101" s="134" t="s">
        <v>28</v>
      </c>
      <c r="B101" s="135"/>
      <c r="C101" s="135"/>
      <c r="D101" s="15">
        <f>SUM(D32,D53,D75,D96,D97,D100,D99,D94,D95)</f>
        <v>6406</v>
      </c>
      <c r="E101" s="15">
        <f>SUM(E32,E53,E75,E96,E97,E100,E99,E94,E95)</f>
        <v>10011</v>
      </c>
      <c r="F101" s="115">
        <f aca="true" t="shared" si="36" ref="F101:K101">SUM(F32,F53,F75,F96,F97,F100,F99,F94,F95,F98)</f>
        <v>7632.5</v>
      </c>
      <c r="G101" s="115">
        <f t="shared" si="36"/>
        <v>130</v>
      </c>
      <c r="H101" s="115">
        <f t="shared" si="36"/>
        <v>3403</v>
      </c>
      <c r="I101" s="115">
        <f t="shared" si="36"/>
        <v>2850</v>
      </c>
      <c r="J101" s="115">
        <f t="shared" si="36"/>
        <v>0</v>
      </c>
      <c r="K101" s="115">
        <f t="shared" si="36"/>
        <v>205</v>
      </c>
      <c r="L101" s="115">
        <f>L32+L53+L75+L94+L95+L97+L98+L99+L100</f>
        <v>7878</v>
      </c>
      <c r="M101" s="115">
        <f>SUM(M32,M53,M75,M96,M97,M100,M99,M94,M95,M98)</f>
        <v>3289.3</v>
      </c>
      <c r="N101" s="127">
        <f t="shared" si="31"/>
        <v>41.75298299060676</v>
      </c>
      <c r="O101" s="73"/>
    </row>
    <row r="102" spans="1:15" s="8" customFormat="1" ht="21.75" customHeight="1">
      <c r="A102" s="96" t="s">
        <v>22</v>
      </c>
      <c r="B102" s="12"/>
      <c r="C102" s="13"/>
      <c r="D102" s="13"/>
      <c r="E102" s="13"/>
      <c r="F102" s="123"/>
      <c r="G102" s="123"/>
      <c r="H102" s="123"/>
      <c r="I102" s="123"/>
      <c r="J102" s="123"/>
      <c r="K102" s="123"/>
      <c r="L102" s="123"/>
      <c r="M102" s="123"/>
      <c r="N102" s="129"/>
      <c r="O102" s="79"/>
    </row>
    <row r="103" spans="1:15" s="8" customFormat="1" ht="17.25" customHeight="1">
      <c r="A103" s="105" t="s">
        <v>23</v>
      </c>
      <c r="B103" s="3">
        <v>210</v>
      </c>
      <c r="C103" s="33" t="s">
        <v>30</v>
      </c>
      <c r="D103" s="16">
        <f aca="true" t="shared" si="37" ref="D103:M103">SUM(D104:D106)</f>
        <v>188</v>
      </c>
      <c r="E103" s="16">
        <f t="shared" si="37"/>
        <v>286</v>
      </c>
      <c r="F103" s="119">
        <f t="shared" si="37"/>
        <v>229.60000000000002</v>
      </c>
      <c r="G103" s="124">
        <f t="shared" si="37"/>
        <v>0</v>
      </c>
      <c r="H103" s="124">
        <f t="shared" si="37"/>
        <v>194</v>
      </c>
      <c r="I103" s="124">
        <f t="shared" si="37"/>
        <v>159</v>
      </c>
      <c r="J103" s="124"/>
      <c r="K103" s="124">
        <f t="shared" si="37"/>
        <v>0</v>
      </c>
      <c r="L103" s="124">
        <f t="shared" si="37"/>
        <v>219</v>
      </c>
      <c r="M103" s="124">
        <f t="shared" si="37"/>
        <v>90.2</v>
      </c>
      <c r="N103" s="128">
        <f t="shared" si="31"/>
        <v>41.18721461187215</v>
      </c>
      <c r="O103" s="80"/>
    </row>
    <row r="104" spans="1:15" s="8" customFormat="1" ht="15.75">
      <c r="A104" s="103" t="s">
        <v>23</v>
      </c>
      <c r="B104" s="6">
        <v>211</v>
      </c>
      <c r="C104" s="32" t="s">
        <v>1</v>
      </c>
      <c r="D104" s="32">
        <v>144</v>
      </c>
      <c r="E104" s="7">
        <v>220</v>
      </c>
      <c r="F104" s="117">
        <v>176.4</v>
      </c>
      <c r="G104" s="118">
        <v>0</v>
      </c>
      <c r="H104" s="118">
        <v>149</v>
      </c>
      <c r="I104" s="118">
        <v>125</v>
      </c>
      <c r="J104" s="118"/>
      <c r="K104" s="118">
        <v>0</v>
      </c>
      <c r="L104" s="118">
        <v>165.8</v>
      </c>
      <c r="M104" s="118">
        <v>70.4</v>
      </c>
      <c r="N104" s="126">
        <f t="shared" si="31"/>
        <v>42.46079613992762</v>
      </c>
      <c r="O104" s="71"/>
    </row>
    <row r="105" spans="1:15" s="8" customFormat="1" ht="15.75" hidden="1">
      <c r="A105" s="103" t="s">
        <v>23</v>
      </c>
      <c r="B105" s="6">
        <v>212</v>
      </c>
      <c r="C105" s="32" t="s">
        <v>2</v>
      </c>
      <c r="D105" s="32"/>
      <c r="E105" s="7"/>
      <c r="F105" s="117">
        <f>SUM(G105:M105)</f>
        <v>0</v>
      </c>
      <c r="G105" s="118"/>
      <c r="H105" s="118"/>
      <c r="I105" s="118"/>
      <c r="J105" s="118"/>
      <c r="K105" s="118"/>
      <c r="L105" s="118"/>
      <c r="M105" s="118"/>
      <c r="N105" s="126" t="e">
        <f t="shared" si="31"/>
        <v>#DIV/0!</v>
      </c>
      <c r="O105" s="71"/>
    </row>
    <row r="106" spans="1:15" s="8" customFormat="1" ht="15.75">
      <c r="A106" s="103" t="s">
        <v>23</v>
      </c>
      <c r="B106" s="6">
        <v>213</v>
      </c>
      <c r="C106" s="32" t="s">
        <v>3</v>
      </c>
      <c r="D106" s="32">
        <v>44</v>
      </c>
      <c r="E106" s="7">
        <v>66</v>
      </c>
      <c r="F106" s="117">
        <v>53.2</v>
      </c>
      <c r="G106" s="118">
        <v>0</v>
      </c>
      <c r="H106" s="118">
        <v>45</v>
      </c>
      <c r="I106" s="118">
        <v>34</v>
      </c>
      <c r="J106" s="118"/>
      <c r="K106" s="118">
        <v>0</v>
      </c>
      <c r="L106" s="118">
        <v>53.2</v>
      </c>
      <c r="M106" s="118">
        <v>19.8</v>
      </c>
      <c r="N106" s="126">
        <f t="shared" si="31"/>
        <v>37.21804511278196</v>
      </c>
      <c r="O106" s="71"/>
    </row>
    <row r="107" spans="1:15" s="8" customFormat="1" ht="15.75">
      <c r="A107" s="105" t="s">
        <v>23</v>
      </c>
      <c r="B107" s="3">
        <v>220</v>
      </c>
      <c r="C107" s="33" t="s">
        <v>4</v>
      </c>
      <c r="D107" s="4">
        <f aca="true" t="shared" si="38" ref="D107:M107">SUM(D108:D113)</f>
        <v>0</v>
      </c>
      <c r="E107" s="4">
        <f t="shared" si="38"/>
        <v>10</v>
      </c>
      <c r="F107" s="119">
        <f t="shared" si="38"/>
        <v>45.3</v>
      </c>
      <c r="G107" s="119">
        <f t="shared" si="38"/>
        <v>0</v>
      </c>
      <c r="H107" s="120">
        <f t="shared" si="38"/>
        <v>7</v>
      </c>
      <c r="I107" s="120">
        <f t="shared" si="38"/>
        <v>0</v>
      </c>
      <c r="J107" s="120"/>
      <c r="K107" s="120">
        <f t="shared" si="38"/>
        <v>0</v>
      </c>
      <c r="L107" s="120">
        <f t="shared" si="38"/>
        <v>21</v>
      </c>
      <c r="M107" s="120">
        <f t="shared" si="38"/>
        <v>0</v>
      </c>
      <c r="N107" s="128">
        <f t="shared" si="31"/>
        <v>0</v>
      </c>
      <c r="O107" s="72"/>
    </row>
    <row r="108" spans="1:15" s="8" customFormat="1" ht="15.75" hidden="1">
      <c r="A108" s="103" t="s">
        <v>23</v>
      </c>
      <c r="B108" s="6">
        <v>221</v>
      </c>
      <c r="C108" s="32" t="s">
        <v>5</v>
      </c>
      <c r="D108" s="32">
        <v>0</v>
      </c>
      <c r="E108" s="7">
        <v>5</v>
      </c>
      <c r="F108" s="117">
        <v>3.8</v>
      </c>
      <c r="G108" s="118">
        <v>0</v>
      </c>
      <c r="H108" s="118">
        <v>0</v>
      </c>
      <c r="I108" s="118">
        <v>0</v>
      </c>
      <c r="J108" s="118"/>
      <c r="K108" s="118">
        <v>0</v>
      </c>
      <c r="L108" s="118">
        <v>0</v>
      </c>
      <c r="M108" s="118">
        <v>0</v>
      </c>
      <c r="N108" s="126" t="e">
        <f t="shared" si="31"/>
        <v>#DIV/0!</v>
      </c>
      <c r="O108" s="71"/>
    </row>
    <row r="109" spans="1:15" s="8" customFormat="1" ht="15.75">
      <c r="A109" s="103" t="s">
        <v>23</v>
      </c>
      <c r="B109" s="6">
        <v>222</v>
      </c>
      <c r="C109" s="32" t="s">
        <v>6</v>
      </c>
      <c r="D109" s="32">
        <v>0</v>
      </c>
      <c r="E109" s="7">
        <v>5</v>
      </c>
      <c r="F109" s="117">
        <v>34</v>
      </c>
      <c r="G109" s="118">
        <v>0</v>
      </c>
      <c r="H109" s="118">
        <v>7</v>
      </c>
      <c r="I109" s="118">
        <v>0</v>
      </c>
      <c r="J109" s="118"/>
      <c r="K109" s="118">
        <v>0</v>
      </c>
      <c r="L109" s="118">
        <v>19.5</v>
      </c>
      <c r="M109" s="118">
        <v>0</v>
      </c>
      <c r="N109" s="126">
        <f t="shared" si="31"/>
        <v>0</v>
      </c>
      <c r="O109" s="71"/>
    </row>
    <row r="110" spans="1:15" s="8" customFormat="1" ht="15.75" hidden="1">
      <c r="A110" s="103" t="s">
        <v>23</v>
      </c>
      <c r="B110" s="6">
        <v>223</v>
      </c>
      <c r="C110" s="32" t="s">
        <v>7</v>
      </c>
      <c r="D110" s="32"/>
      <c r="E110" s="7">
        <v>0</v>
      </c>
      <c r="F110" s="117">
        <f>SUM(G110:M110)</f>
        <v>0</v>
      </c>
      <c r="G110" s="118"/>
      <c r="H110" s="118"/>
      <c r="I110" s="118"/>
      <c r="J110" s="118"/>
      <c r="K110" s="118"/>
      <c r="L110" s="118"/>
      <c r="M110" s="118"/>
      <c r="N110" s="128" t="e">
        <f t="shared" si="31"/>
        <v>#DIV/0!</v>
      </c>
      <c r="O110" s="71"/>
    </row>
    <row r="111" spans="1:15" s="8" customFormat="1" ht="15.75" hidden="1">
      <c r="A111" s="103" t="s">
        <v>23</v>
      </c>
      <c r="B111" s="6">
        <v>224</v>
      </c>
      <c r="C111" s="32" t="s">
        <v>8</v>
      </c>
      <c r="D111" s="32"/>
      <c r="E111" s="7">
        <v>0</v>
      </c>
      <c r="F111" s="117">
        <v>6</v>
      </c>
      <c r="G111" s="118"/>
      <c r="H111" s="118"/>
      <c r="I111" s="118"/>
      <c r="J111" s="118"/>
      <c r="K111" s="118"/>
      <c r="L111" s="118">
        <v>0</v>
      </c>
      <c r="M111" s="118"/>
      <c r="N111" s="128" t="e">
        <f t="shared" si="31"/>
        <v>#DIV/0!</v>
      </c>
      <c r="O111" s="71"/>
    </row>
    <row r="112" spans="1:15" s="8" customFormat="1" ht="15.75" hidden="1">
      <c r="A112" s="103" t="s">
        <v>23</v>
      </c>
      <c r="B112" s="6">
        <v>225</v>
      </c>
      <c r="C112" s="32" t="s">
        <v>9</v>
      </c>
      <c r="D112" s="32"/>
      <c r="E112" s="7">
        <v>0</v>
      </c>
      <c r="F112" s="117">
        <f>SUM(G112:M112)</f>
        <v>0</v>
      </c>
      <c r="G112" s="118"/>
      <c r="H112" s="118"/>
      <c r="I112" s="118"/>
      <c r="J112" s="118"/>
      <c r="K112" s="118"/>
      <c r="L112" s="118"/>
      <c r="M112" s="118"/>
      <c r="N112" s="128" t="e">
        <f t="shared" si="31"/>
        <v>#DIV/0!</v>
      </c>
      <c r="O112" s="71"/>
    </row>
    <row r="113" spans="1:15" s="8" customFormat="1" ht="15.75">
      <c r="A113" s="103" t="s">
        <v>23</v>
      </c>
      <c r="B113" s="6">
        <v>226</v>
      </c>
      <c r="C113" s="32" t="s">
        <v>10</v>
      </c>
      <c r="D113" s="32"/>
      <c r="E113" s="7">
        <v>0</v>
      </c>
      <c r="F113" s="117">
        <f>SUM(G113:M113)</f>
        <v>1.5</v>
      </c>
      <c r="G113" s="118"/>
      <c r="H113" s="118"/>
      <c r="I113" s="118"/>
      <c r="J113" s="118"/>
      <c r="K113" s="118"/>
      <c r="L113" s="118">
        <v>1.5</v>
      </c>
      <c r="M113" s="118">
        <v>0</v>
      </c>
      <c r="N113" s="128">
        <f t="shared" si="31"/>
        <v>0</v>
      </c>
      <c r="O113" s="71"/>
    </row>
    <row r="114" spans="1:15" s="5" customFormat="1" ht="14.25" customHeight="1">
      <c r="A114" s="105" t="s">
        <v>23</v>
      </c>
      <c r="B114" s="3">
        <v>300</v>
      </c>
      <c r="C114" s="33" t="s">
        <v>13</v>
      </c>
      <c r="D114" s="4">
        <f aca="true" t="shared" si="39" ref="D114:M114">SUM(D115:D116)</f>
        <v>0</v>
      </c>
      <c r="E114" s="4">
        <f t="shared" si="39"/>
        <v>3</v>
      </c>
      <c r="F114" s="119">
        <f t="shared" si="39"/>
        <v>2</v>
      </c>
      <c r="G114" s="120">
        <f t="shared" si="39"/>
        <v>0</v>
      </c>
      <c r="H114" s="120">
        <f t="shared" si="39"/>
        <v>22</v>
      </c>
      <c r="I114" s="120">
        <f t="shared" si="39"/>
        <v>2</v>
      </c>
      <c r="J114" s="120"/>
      <c r="K114" s="120">
        <f t="shared" si="39"/>
        <v>0</v>
      </c>
      <c r="L114" s="120">
        <f t="shared" si="39"/>
        <v>10.3</v>
      </c>
      <c r="M114" s="120">
        <f t="shared" si="39"/>
        <v>0</v>
      </c>
      <c r="N114" s="128">
        <f t="shared" si="31"/>
        <v>0</v>
      </c>
      <c r="O114" s="72"/>
    </row>
    <row r="115" spans="1:15" s="8" customFormat="1" ht="18" customHeight="1">
      <c r="A115" s="103" t="s">
        <v>23</v>
      </c>
      <c r="B115" s="6">
        <v>310</v>
      </c>
      <c r="C115" s="32" t="s">
        <v>14</v>
      </c>
      <c r="D115" s="32"/>
      <c r="E115" s="7">
        <v>0</v>
      </c>
      <c r="F115" s="117">
        <v>0</v>
      </c>
      <c r="G115" s="118">
        <v>0</v>
      </c>
      <c r="H115" s="118">
        <v>7</v>
      </c>
      <c r="I115" s="118">
        <v>0</v>
      </c>
      <c r="J115" s="118"/>
      <c r="K115" s="118">
        <v>0</v>
      </c>
      <c r="L115" s="118">
        <v>8.3</v>
      </c>
      <c r="M115" s="118">
        <v>0</v>
      </c>
      <c r="N115" s="126">
        <v>0</v>
      </c>
      <c r="O115" s="71"/>
    </row>
    <row r="116" spans="1:15" s="8" customFormat="1" ht="15" customHeight="1">
      <c r="A116" s="103" t="s">
        <v>23</v>
      </c>
      <c r="B116" s="6">
        <v>340</v>
      </c>
      <c r="C116" s="32" t="s">
        <v>15</v>
      </c>
      <c r="D116" s="32">
        <v>0</v>
      </c>
      <c r="E116" s="7">
        <v>3</v>
      </c>
      <c r="F116" s="117">
        <v>2</v>
      </c>
      <c r="G116" s="118">
        <v>0</v>
      </c>
      <c r="H116" s="118">
        <v>15</v>
      </c>
      <c r="I116" s="118">
        <v>2</v>
      </c>
      <c r="J116" s="118"/>
      <c r="K116" s="118">
        <v>0</v>
      </c>
      <c r="L116" s="118">
        <v>2</v>
      </c>
      <c r="M116" s="118">
        <v>0</v>
      </c>
      <c r="N116" s="126">
        <f t="shared" si="31"/>
        <v>0</v>
      </c>
      <c r="O116" s="71"/>
    </row>
    <row r="117" spans="1:15" s="22" customFormat="1" ht="18.75">
      <c r="A117" s="134" t="s">
        <v>29</v>
      </c>
      <c r="B117" s="135"/>
      <c r="C117" s="135"/>
      <c r="D117" s="9">
        <f aca="true" t="shared" si="40" ref="D117:M117">SUM(D103,D107,D114)</f>
        <v>188</v>
      </c>
      <c r="E117" s="9">
        <f t="shared" si="40"/>
        <v>299</v>
      </c>
      <c r="F117" s="115">
        <f>SUM(F103,F107,F114)</f>
        <v>276.90000000000003</v>
      </c>
      <c r="G117" s="115">
        <f t="shared" si="40"/>
        <v>0</v>
      </c>
      <c r="H117" s="115">
        <f t="shared" si="40"/>
        <v>223</v>
      </c>
      <c r="I117" s="115">
        <f t="shared" si="40"/>
        <v>161</v>
      </c>
      <c r="J117" s="115"/>
      <c r="K117" s="115">
        <f t="shared" si="40"/>
        <v>0</v>
      </c>
      <c r="L117" s="115">
        <f t="shared" si="40"/>
        <v>250.3</v>
      </c>
      <c r="M117" s="115">
        <f t="shared" si="40"/>
        <v>90.2</v>
      </c>
      <c r="N117" s="127">
        <f t="shared" si="31"/>
        <v>36.03675589292848</v>
      </c>
      <c r="O117" s="74"/>
    </row>
    <row r="118" spans="1:15" s="26" customFormat="1" ht="31.5" customHeight="1" hidden="1">
      <c r="A118" s="136" t="s">
        <v>67</v>
      </c>
      <c r="B118" s="137"/>
      <c r="C118" s="137"/>
      <c r="D118" s="54"/>
      <c r="E118" s="24"/>
      <c r="F118" s="122"/>
      <c r="G118" s="122"/>
      <c r="H118" s="122"/>
      <c r="I118" s="122"/>
      <c r="J118" s="122"/>
      <c r="K118" s="122"/>
      <c r="L118" s="122"/>
      <c r="M118" s="122"/>
      <c r="N118" s="129"/>
      <c r="O118" s="81"/>
    </row>
    <row r="119" spans="1:15" s="27" customFormat="1" ht="32.25" customHeight="1" hidden="1">
      <c r="A119" s="108" t="s">
        <v>69</v>
      </c>
      <c r="B119" s="18" t="s">
        <v>49</v>
      </c>
      <c r="C119" s="32" t="s">
        <v>75</v>
      </c>
      <c r="D119" s="32">
        <v>13</v>
      </c>
      <c r="E119" s="17">
        <v>70</v>
      </c>
      <c r="F119" s="117"/>
      <c r="G119" s="125">
        <v>0</v>
      </c>
      <c r="H119" s="125">
        <v>13</v>
      </c>
      <c r="I119" s="125">
        <v>0</v>
      </c>
      <c r="J119" s="125"/>
      <c r="K119" s="125"/>
      <c r="L119" s="125">
        <v>0</v>
      </c>
      <c r="M119" s="125"/>
      <c r="N119" s="128" t="e">
        <f t="shared" si="31"/>
        <v>#DIV/0!</v>
      </c>
      <c r="O119" s="82"/>
    </row>
    <row r="120" spans="1:15" s="27" customFormat="1" ht="18" customHeight="1" hidden="1">
      <c r="A120" s="108" t="s">
        <v>66</v>
      </c>
      <c r="B120" s="18" t="s">
        <v>52</v>
      </c>
      <c r="C120" s="32" t="s">
        <v>74</v>
      </c>
      <c r="D120" s="32">
        <v>0</v>
      </c>
      <c r="E120" s="17">
        <v>0</v>
      </c>
      <c r="F120" s="117"/>
      <c r="G120" s="125"/>
      <c r="H120" s="125"/>
      <c r="I120" s="125"/>
      <c r="J120" s="125"/>
      <c r="K120" s="125"/>
      <c r="L120" s="125"/>
      <c r="M120" s="125"/>
      <c r="N120" s="128" t="e">
        <f t="shared" si="31"/>
        <v>#DIV/0!</v>
      </c>
      <c r="O120" s="82"/>
    </row>
    <row r="121" spans="1:15" s="27" customFormat="1" ht="18.75" customHeight="1" hidden="1">
      <c r="A121" s="108" t="s">
        <v>66</v>
      </c>
      <c r="B121" s="18" t="s">
        <v>49</v>
      </c>
      <c r="C121" s="32" t="s">
        <v>74</v>
      </c>
      <c r="D121" s="32">
        <v>0</v>
      </c>
      <c r="E121" s="17">
        <v>0</v>
      </c>
      <c r="F121" s="117">
        <v>0</v>
      </c>
      <c r="G121" s="125"/>
      <c r="H121" s="125"/>
      <c r="I121" s="125"/>
      <c r="J121" s="125"/>
      <c r="K121" s="125">
        <v>0</v>
      </c>
      <c r="L121" s="125">
        <v>0</v>
      </c>
      <c r="M121" s="125">
        <v>0</v>
      </c>
      <c r="N121" s="126" t="e">
        <f t="shared" si="31"/>
        <v>#DIV/0!</v>
      </c>
      <c r="O121" s="82"/>
    </row>
    <row r="122" spans="1:15" s="27" customFormat="1" ht="24" customHeight="1" hidden="1">
      <c r="A122" s="108" t="s">
        <v>66</v>
      </c>
      <c r="B122" s="18" t="s">
        <v>51</v>
      </c>
      <c r="C122" s="32" t="s">
        <v>74</v>
      </c>
      <c r="D122" s="32">
        <v>0</v>
      </c>
      <c r="E122" s="17">
        <v>0</v>
      </c>
      <c r="F122" s="117"/>
      <c r="G122" s="125"/>
      <c r="H122" s="125"/>
      <c r="I122" s="125"/>
      <c r="J122" s="125"/>
      <c r="K122" s="125"/>
      <c r="L122" s="125"/>
      <c r="M122" s="125"/>
      <c r="N122" s="126" t="e">
        <f t="shared" si="31"/>
        <v>#DIV/0!</v>
      </c>
      <c r="O122" s="82"/>
    </row>
    <row r="123" spans="1:15" s="27" customFormat="1" ht="18.75" customHeight="1" hidden="1">
      <c r="A123" s="108" t="s">
        <v>66</v>
      </c>
      <c r="B123" s="18" t="s">
        <v>55</v>
      </c>
      <c r="C123" s="32" t="s">
        <v>74</v>
      </c>
      <c r="D123" s="32">
        <v>0</v>
      </c>
      <c r="E123" s="17">
        <v>0</v>
      </c>
      <c r="F123" s="117">
        <v>0</v>
      </c>
      <c r="G123" s="125"/>
      <c r="H123" s="125"/>
      <c r="I123" s="125"/>
      <c r="J123" s="125"/>
      <c r="K123" s="125">
        <v>0</v>
      </c>
      <c r="L123" s="125">
        <v>0</v>
      </c>
      <c r="M123" s="125">
        <v>0</v>
      </c>
      <c r="N123" s="126" t="e">
        <f t="shared" si="31"/>
        <v>#DIV/0!</v>
      </c>
      <c r="O123" s="82"/>
    </row>
    <row r="124" spans="1:15" s="28" customFormat="1" ht="18.75" hidden="1">
      <c r="A124" s="134" t="s">
        <v>65</v>
      </c>
      <c r="B124" s="135"/>
      <c r="C124" s="135"/>
      <c r="D124" s="9">
        <f aca="true" t="shared" si="41" ref="D124:M124">SUM(D119:D123)</f>
        <v>13</v>
      </c>
      <c r="E124" s="9">
        <f t="shared" si="41"/>
        <v>70</v>
      </c>
      <c r="F124" s="115">
        <f t="shared" si="41"/>
        <v>0</v>
      </c>
      <c r="G124" s="115">
        <f t="shared" si="41"/>
        <v>0</v>
      </c>
      <c r="H124" s="115">
        <f t="shared" si="41"/>
        <v>13</v>
      </c>
      <c r="I124" s="115">
        <f t="shared" si="41"/>
        <v>0</v>
      </c>
      <c r="J124" s="115">
        <f t="shared" si="41"/>
        <v>0</v>
      </c>
      <c r="K124" s="115">
        <f t="shared" si="41"/>
        <v>0</v>
      </c>
      <c r="L124" s="115">
        <f t="shared" si="41"/>
        <v>0</v>
      </c>
      <c r="M124" s="115">
        <f t="shared" si="41"/>
        <v>0</v>
      </c>
      <c r="N124" s="127" t="e">
        <f t="shared" si="31"/>
        <v>#DIV/0!</v>
      </c>
      <c r="O124" s="74"/>
    </row>
    <row r="125" spans="1:15" s="26" customFormat="1" ht="18.75" hidden="1">
      <c r="A125" s="132" t="s">
        <v>62</v>
      </c>
      <c r="B125" s="133"/>
      <c r="C125" s="133"/>
      <c r="D125" s="24"/>
      <c r="E125" s="24"/>
      <c r="F125" s="119"/>
      <c r="G125" s="122"/>
      <c r="H125" s="122"/>
      <c r="I125" s="122"/>
      <c r="J125" s="122"/>
      <c r="K125" s="122"/>
      <c r="L125" s="122"/>
      <c r="M125" s="122"/>
      <c r="N125" s="128" t="e">
        <f t="shared" si="31"/>
        <v>#DIV/0!</v>
      </c>
      <c r="O125" s="83"/>
    </row>
    <row r="126" spans="1:15" s="27" customFormat="1" ht="15.75" hidden="1">
      <c r="A126" s="108" t="s">
        <v>70</v>
      </c>
      <c r="B126" s="18" t="s">
        <v>71</v>
      </c>
      <c r="C126" s="23" t="s">
        <v>72</v>
      </c>
      <c r="D126" s="23"/>
      <c r="E126" s="17"/>
      <c r="F126" s="117"/>
      <c r="G126" s="125"/>
      <c r="H126" s="125"/>
      <c r="I126" s="125"/>
      <c r="J126" s="125"/>
      <c r="K126" s="125"/>
      <c r="L126" s="125"/>
      <c r="M126" s="125"/>
      <c r="N126" s="128" t="e">
        <f t="shared" si="31"/>
        <v>#DIV/0!</v>
      </c>
      <c r="O126" s="82"/>
    </row>
    <row r="127" spans="1:15" s="27" customFormat="1" ht="15.75" hidden="1">
      <c r="A127" s="108" t="s">
        <v>63</v>
      </c>
      <c r="B127" s="18" t="s">
        <v>49</v>
      </c>
      <c r="C127" s="23" t="s">
        <v>73</v>
      </c>
      <c r="D127" s="23"/>
      <c r="E127" s="17"/>
      <c r="F127" s="117"/>
      <c r="G127" s="125"/>
      <c r="H127" s="125"/>
      <c r="I127" s="125"/>
      <c r="J127" s="125"/>
      <c r="K127" s="125"/>
      <c r="L127" s="125"/>
      <c r="M127" s="125"/>
      <c r="N127" s="128" t="e">
        <f t="shared" si="31"/>
        <v>#DIV/0!</v>
      </c>
      <c r="O127" s="82"/>
    </row>
    <row r="128" spans="1:15" s="28" customFormat="1" ht="18.75" hidden="1">
      <c r="A128" s="134" t="s">
        <v>64</v>
      </c>
      <c r="B128" s="135"/>
      <c r="C128" s="135"/>
      <c r="D128" s="53"/>
      <c r="E128" s="9">
        <f>SUM(E126:E127)</f>
        <v>0</v>
      </c>
      <c r="F128" s="119">
        <f aca="true" t="shared" si="42" ref="F128:M128">SUM(F126:F127)</f>
        <v>0</v>
      </c>
      <c r="G128" s="115">
        <f t="shared" si="42"/>
        <v>0</v>
      </c>
      <c r="H128" s="115">
        <f t="shared" si="42"/>
        <v>0</v>
      </c>
      <c r="I128" s="115">
        <f t="shared" si="42"/>
        <v>0</v>
      </c>
      <c r="J128" s="115"/>
      <c r="K128" s="115">
        <f t="shared" si="42"/>
        <v>0</v>
      </c>
      <c r="L128" s="115"/>
      <c r="M128" s="115">
        <f t="shared" si="42"/>
        <v>0</v>
      </c>
      <c r="N128" s="128" t="e">
        <f t="shared" si="31"/>
        <v>#DIV/0!</v>
      </c>
      <c r="O128" s="84"/>
    </row>
    <row r="129" spans="1:15" ht="21" customHeight="1">
      <c r="A129" s="136" t="s">
        <v>62</v>
      </c>
      <c r="B129" s="137"/>
      <c r="C129" s="137"/>
      <c r="D129" s="54"/>
      <c r="E129" s="13"/>
      <c r="F129" s="123"/>
      <c r="G129" s="123"/>
      <c r="H129" s="123"/>
      <c r="I129" s="123"/>
      <c r="J129" s="123"/>
      <c r="K129" s="123"/>
      <c r="L129" s="123"/>
      <c r="M129" s="123"/>
      <c r="N129" s="129"/>
      <c r="O129" s="85"/>
    </row>
    <row r="130" spans="1:15" s="46" customFormat="1" ht="16.5" customHeight="1">
      <c r="A130" s="103" t="s">
        <v>113</v>
      </c>
      <c r="B130" s="6">
        <v>211</v>
      </c>
      <c r="C130" s="32" t="s">
        <v>1</v>
      </c>
      <c r="D130" s="32">
        <v>26</v>
      </c>
      <c r="E130" s="7">
        <v>24</v>
      </c>
      <c r="F130" s="117">
        <v>31</v>
      </c>
      <c r="G130" s="117">
        <v>0</v>
      </c>
      <c r="H130" s="117">
        <v>29</v>
      </c>
      <c r="I130" s="117">
        <v>18</v>
      </c>
      <c r="J130" s="117"/>
      <c r="K130" s="117">
        <v>0</v>
      </c>
      <c r="L130" s="117">
        <v>31</v>
      </c>
      <c r="M130" s="117">
        <v>8.8</v>
      </c>
      <c r="N130" s="126">
        <f t="shared" si="31"/>
        <v>28.387096774193548</v>
      </c>
      <c r="O130" s="87"/>
    </row>
    <row r="131" spans="1:15" s="46" customFormat="1" ht="15.75" customHeight="1">
      <c r="A131" s="103" t="s">
        <v>113</v>
      </c>
      <c r="B131" s="6">
        <v>213</v>
      </c>
      <c r="C131" s="32" t="s">
        <v>3</v>
      </c>
      <c r="D131" s="32">
        <v>8</v>
      </c>
      <c r="E131" s="7">
        <v>7</v>
      </c>
      <c r="F131" s="117">
        <v>9.4</v>
      </c>
      <c r="G131" s="117">
        <v>0</v>
      </c>
      <c r="H131" s="117">
        <v>9</v>
      </c>
      <c r="I131" s="117">
        <v>5</v>
      </c>
      <c r="J131" s="117"/>
      <c r="K131" s="117">
        <v>0</v>
      </c>
      <c r="L131" s="117">
        <v>9.4</v>
      </c>
      <c r="M131" s="117">
        <v>2.7</v>
      </c>
      <c r="N131" s="126">
        <f t="shared" si="31"/>
        <v>28.723404255319153</v>
      </c>
      <c r="O131" s="87"/>
    </row>
    <row r="132" spans="1:15" s="43" customFormat="1" ht="18.75" hidden="1">
      <c r="A132" s="103" t="s">
        <v>110</v>
      </c>
      <c r="B132" s="6">
        <v>310</v>
      </c>
      <c r="C132" s="32" t="s">
        <v>14</v>
      </c>
      <c r="D132" s="32"/>
      <c r="E132" s="7">
        <v>0</v>
      </c>
      <c r="F132" s="117">
        <f>SUM(G132:M132)</f>
        <v>0</v>
      </c>
      <c r="G132" s="119"/>
      <c r="H132" s="119"/>
      <c r="I132" s="117"/>
      <c r="J132" s="117"/>
      <c r="K132" s="119"/>
      <c r="L132" s="119"/>
      <c r="M132" s="117"/>
      <c r="N132" s="126" t="e">
        <f t="shared" si="31"/>
        <v>#DIV/0!</v>
      </c>
      <c r="O132" s="87"/>
    </row>
    <row r="133" spans="1:15" s="43" customFormat="1" ht="17.25" customHeight="1">
      <c r="A133" s="103" t="s">
        <v>113</v>
      </c>
      <c r="B133" s="6">
        <v>340</v>
      </c>
      <c r="C133" s="32" t="s">
        <v>15</v>
      </c>
      <c r="D133" s="32">
        <v>2</v>
      </c>
      <c r="E133" s="7">
        <v>2</v>
      </c>
      <c r="F133" s="117">
        <v>2</v>
      </c>
      <c r="G133" s="117">
        <v>0</v>
      </c>
      <c r="H133" s="117">
        <v>2</v>
      </c>
      <c r="I133" s="117">
        <v>2</v>
      </c>
      <c r="J133" s="117"/>
      <c r="K133" s="117">
        <v>0</v>
      </c>
      <c r="L133" s="117">
        <v>2</v>
      </c>
      <c r="M133" s="117">
        <v>0</v>
      </c>
      <c r="N133" s="126">
        <f t="shared" si="31"/>
        <v>0</v>
      </c>
      <c r="O133" s="87"/>
    </row>
    <row r="134" spans="1:15" s="43" customFormat="1" ht="18.75" customHeight="1">
      <c r="A134" s="103" t="s">
        <v>119</v>
      </c>
      <c r="B134" s="6">
        <v>225</v>
      </c>
      <c r="C134" s="7" t="s">
        <v>135</v>
      </c>
      <c r="D134" s="32"/>
      <c r="E134" s="7"/>
      <c r="F134" s="117">
        <v>1362</v>
      </c>
      <c r="G134" s="117">
        <v>0</v>
      </c>
      <c r="H134" s="117">
        <v>32</v>
      </c>
      <c r="I134" s="117">
        <v>25</v>
      </c>
      <c r="J134" s="117"/>
      <c r="K134" s="117">
        <v>0</v>
      </c>
      <c r="L134" s="117">
        <v>1362</v>
      </c>
      <c r="M134" s="117">
        <v>0</v>
      </c>
      <c r="N134" s="126">
        <f t="shared" si="31"/>
        <v>0</v>
      </c>
      <c r="O134" s="87"/>
    </row>
    <row r="135" spans="1:15" s="43" customFormat="1" ht="46.5" customHeight="1" hidden="1">
      <c r="A135" s="103" t="s">
        <v>119</v>
      </c>
      <c r="B135" s="6">
        <v>225</v>
      </c>
      <c r="C135" s="33" t="s">
        <v>125</v>
      </c>
      <c r="D135" s="32">
        <v>1167</v>
      </c>
      <c r="E135" s="7">
        <v>4736</v>
      </c>
      <c r="F135" s="117"/>
      <c r="G135" s="117">
        <v>0</v>
      </c>
      <c r="H135" s="117">
        <v>2281</v>
      </c>
      <c r="I135" s="117">
        <v>2281</v>
      </c>
      <c r="J135" s="117"/>
      <c r="K135" s="117">
        <v>0</v>
      </c>
      <c r="L135" s="117"/>
      <c r="M135" s="117"/>
      <c r="N135" s="126" t="e">
        <f t="shared" si="31"/>
        <v>#DIV/0!</v>
      </c>
      <c r="O135" s="87"/>
    </row>
    <row r="136" spans="1:15" s="43" customFormat="1" ht="16.5" customHeight="1">
      <c r="A136" s="103" t="s">
        <v>119</v>
      </c>
      <c r="B136" s="6">
        <v>226</v>
      </c>
      <c r="C136" s="7" t="s">
        <v>135</v>
      </c>
      <c r="D136" s="32">
        <v>279</v>
      </c>
      <c r="E136" s="7">
        <v>0</v>
      </c>
      <c r="F136" s="117">
        <v>262.1</v>
      </c>
      <c r="G136" s="117">
        <v>0</v>
      </c>
      <c r="H136" s="117">
        <v>10</v>
      </c>
      <c r="I136" s="117">
        <v>0</v>
      </c>
      <c r="J136" s="117"/>
      <c r="K136" s="117">
        <f>L136-F136</f>
        <v>0</v>
      </c>
      <c r="L136" s="117">
        <v>262.1</v>
      </c>
      <c r="M136" s="117">
        <v>99.9</v>
      </c>
      <c r="N136" s="126">
        <f t="shared" si="31"/>
        <v>38.11522319725296</v>
      </c>
      <c r="O136" s="87"/>
    </row>
    <row r="137" spans="1:15" s="43" customFormat="1" ht="20.25" customHeight="1" hidden="1">
      <c r="A137" s="103" t="s">
        <v>119</v>
      </c>
      <c r="B137" s="6">
        <v>340</v>
      </c>
      <c r="C137" s="7" t="s">
        <v>135</v>
      </c>
      <c r="D137" s="32"/>
      <c r="E137" s="7"/>
      <c r="F137" s="117">
        <v>0</v>
      </c>
      <c r="G137" s="117"/>
      <c r="H137" s="117"/>
      <c r="I137" s="117"/>
      <c r="J137" s="117"/>
      <c r="K137" s="117">
        <v>0</v>
      </c>
      <c r="L137" s="117">
        <v>0</v>
      </c>
      <c r="M137" s="117">
        <v>0</v>
      </c>
      <c r="N137" s="126">
        <v>0</v>
      </c>
      <c r="O137" s="87"/>
    </row>
    <row r="138" spans="1:15" s="22" customFormat="1" ht="18.75">
      <c r="A138" s="134" t="s">
        <v>64</v>
      </c>
      <c r="B138" s="135"/>
      <c r="C138" s="135"/>
      <c r="D138" s="9">
        <f>D130+D131+D132+D133+D136+D135</f>
        <v>1482</v>
      </c>
      <c r="E138" s="9">
        <f>E130+E131+E132+E133+E136+E135</f>
        <v>4769</v>
      </c>
      <c r="F138" s="115">
        <f>F130+F131+F132+F133+F136+F135+F134+F137</f>
        <v>1666.5</v>
      </c>
      <c r="G138" s="115">
        <f aca="true" t="shared" si="43" ref="G138:L138">G130+G131+G132+G133+G136+G135+G134+G137</f>
        <v>0</v>
      </c>
      <c r="H138" s="115">
        <f t="shared" si="43"/>
        <v>2363</v>
      </c>
      <c r="I138" s="115">
        <f t="shared" si="43"/>
        <v>2331</v>
      </c>
      <c r="J138" s="115">
        <f t="shared" si="43"/>
        <v>0</v>
      </c>
      <c r="K138" s="115">
        <f t="shared" si="43"/>
        <v>0</v>
      </c>
      <c r="L138" s="115">
        <f t="shared" si="43"/>
        <v>1666.5</v>
      </c>
      <c r="M138" s="115">
        <f>M130+M131+M132+M133+M136+M135+M134+M137</f>
        <v>111.4</v>
      </c>
      <c r="N138" s="127">
        <f t="shared" si="31"/>
        <v>6.684668466846685</v>
      </c>
      <c r="O138" s="73"/>
    </row>
    <row r="139" spans="1:15" ht="19.5" customHeight="1">
      <c r="A139" s="96" t="s">
        <v>31</v>
      </c>
      <c r="B139" s="12"/>
      <c r="C139" s="13"/>
      <c r="D139" s="13"/>
      <c r="E139" s="13"/>
      <c r="F139" s="123"/>
      <c r="G139" s="123"/>
      <c r="H139" s="123"/>
      <c r="I139" s="123"/>
      <c r="J139" s="123"/>
      <c r="K139" s="123"/>
      <c r="L139" s="123"/>
      <c r="M139" s="123"/>
      <c r="N139" s="129"/>
      <c r="O139" s="85"/>
    </row>
    <row r="140" spans="1:15" s="29" customFormat="1" ht="16.5" customHeight="1">
      <c r="A140" s="142" t="s">
        <v>93</v>
      </c>
      <c r="B140" s="143"/>
      <c r="C140" s="143"/>
      <c r="D140" s="16">
        <f>SUM(D142:D148,D149,D151,D141)</f>
        <v>15844</v>
      </c>
      <c r="E140" s="16">
        <f>SUM(E142:E148,E149,E151,E141)</f>
        <v>43328</v>
      </c>
      <c r="F140" s="119">
        <f>SUM(F142:F148,F149,F151,F141)+F150</f>
        <v>19630.3</v>
      </c>
      <c r="G140" s="124">
        <f>SUM(G142:G148,G149,G151,G141)</f>
        <v>0</v>
      </c>
      <c r="H140" s="124">
        <f>SUM(H142:H148,H149,H151,H141)</f>
        <v>0</v>
      </c>
      <c r="I140" s="124">
        <f>SUM(I142:I148,I149,I151,I141)</f>
        <v>0</v>
      </c>
      <c r="J140" s="124"/>
      <c r="K140" s="124">
        <f>SUM(K142:K148,K149,K151,K141)+K150</f>
        <v>113.5</v>
      </c>
      <c r="L140" s="124">
        <f>SUM(L142:L148,L149,L151,L141)+L150</f>
        <v>19743.8</v>
      </c>
      <c r="M140" s="124">
        <f>M144+M149+M150+M151</f>
        <v>4839.6</v>
      </c>
      <c r="N140" s="128">
        <f aca="true" t="shared" si="44" ref="N140:N203">M140/L140*100</f>
        <v>24.511998703390432</v>
      </c>
      <c r="O140" s="80"/>
    </row>
    <row r="141" spans="1:15" s="29" customFormat="1" ht="18" customHeight="1" hidden="1">
      <c r="A141" s="103" t="s">
        <v>92</v>
      </c>
      <c r="B141" s="30" t="s">
        <v>52</v>
      </c>
      <c r="C141" s="7" t="s">
        <v>135</v>
      </c>
      <c r="D141" s="17">
        <v>906</v>
      </c>
      <c r="E141" s="17">
        <v>199</v>
      </c>
      <c r="F141" s="117">
        <v>0</v>
      </c>
      <c r="G141" s="125"/>
      <c r="H141" s="125"/>
      <c r="I141" s="125"/>
      <c r="J141" s="125"/>
      <c r="K141" s="125">
        <v>0</v>
      </c>
      <c r="L141" s="125">
        <v>0</v>
      </c>
      <c r="M141" s="125">
        <v>0</v>
      </c>
      <c r="N141" s="126">
        <v>0</v>
      </c>
      <c r="O141" s="82"/>
    </row>
    <row r="142" spans="1:15" s="29" customFormat="1" ht="51" customHeight="1" hidden="1">
      <c r="A142" s="103" t="s">
        <v>92</v>
      </c>
      <c r="B142" s="30" t="s">
        <v>52</v>
      </c>
      <c r="C142" s="49" t="s">
        <v>129</v>
      </c>
      <c r="D142" s="31">
        <v>0</v>
      </c>
      <c r="E142" s="17">
        <v>592</v>
      </c>
      <c r="F142" s="117"/>
      <c r="G142" s="125"/>
      <c r="H142" s="125"/>
      <c r="I142" s="125"/>
      <c r="J142" s="125"/>
      <c r="K142" s="125"/>
      <c r="L142" s="125"/>
      <c r="M142" s="125"/>
      <c r="N142" s="126" t="e">
        <f t="shared" si="44"/>
        <v>#DIV/0!</v>
      </c>
      <c r="O142" s="82"/>
    </row>
    <row r="143" spans="1:15" s="29" customFormat="1" ht="33.75" customHeight="1" hidden="1">
      <c r="A143" s="103" t="s">
        <v>92</v>
      </c>
      <c r="B143" s="30" t="s">
        <v>49</v>
      </c>
      <c r="C143" s="49" t="s">
        <v>126</v>
      </c>
      <c r="D143" s="31">
        <v>207</v>
      </c>
      <c r="E143" s="17">
        <v>1000</v>
      </c>
      <c r="F143" s="117"/>
      <c r="G143" s="125"/>
      <c r="H143" s="125"/>
      <c r="I143" s="125"/>
      <c r="J143" s="125"/>
      <c r="K143" s="125"/>
      <c r="L143" s="125"/>
      <c r="M143" s="125"/>
      <c r="N143" s="126" t="e">
        <f t="shared" si="44"/>
        <v>#DIV/0!</v>
      </c>
      <c r="O143" s="82"/>
    </row>
    <row r="144" spans="1:15" s="29" customFormat="1" ht="68.25" customHeight="1">
      <c r="A144" s="103" t="str">
        <f>$A$145</f>
        <v>05.01</v>
      </c>
      <c r="B144" s="30" t="s">
        <v>51</v>
      </c>
      <c r="C144" s="86" t="s">
        <v>140</v>
      </c>
      <c r="D144" s="31">
        <v>1878</v>
      </c>
      <c r="E144" s="17">
        <v>833</v>
      </c>
      <c r="F144" s="117">
        <v>8903.4</v>
      </c>
      <c r="G144" s="125"/>
      <c r="H144" s="125"/>
      <c r="I144" s="125"/>
      <c r="J144" s="125"/>
      <c r="K144" s="125">
        <f>L144-F144</f>
        <v>0</v>
      </c>
      <c r="L144" s="125">
        <v>8903.4</v>
      </c>
      <c r="M144" s="125">
        <v>2003.8</v>
      </c>
      <c r="N144" s="126">
        <f t="shared" si="44"/>
        <v>22.50600894040479</v>
      </c>
      <c r="O144" s="82"/>
    </row>
    <row r="145" spans="1:15" s="29" customFormat="1" ht="18.75" customHeight="1" hidden="1">
      <c r="A145" s="103" t="s">
        <v>92</v>
      </c>
      <c r="B145" s="30" t="s">
        <v>52</v>
      </c>
      <c r="C145" s="17" t="s">
        <v>100</v>
      </c>
      <c r="D145" s="17"/>
      <c r="E145" s="17">
        <v>0</v>
      </c>
      <c r="F145" s="117"/>
      <c r="G145" s="125"/>
      <c r="H145" s="125"/>
      <c r="I145" s="125"/>
      <c r="J145" s="125"/>
      <c r="K145" s="125"/>
      <c r="L145" s="125"/>
      <c r="M145" s="125"/>
      <c r="N145" s="126" t="e">
        <f t="shared" si="44"/>
        <v>#DIV/0!</v>
      </c>
      <c r="O145" s="82"/>
    </row>
    <row r="146" spans="1:15" s="29" customFormat="1" ht="16.5" customHeight="1" hidden="1">
      <c r="A146" s="103" t="s">
        <v>92</v>
      </c>
      <c r="B146" s="30" t="s">
        <v>52</v>
      </c>
      <c r="C146" s="17" t="s">
        <v>56</v>
      </c>
      <c r="D146" s="17"/>
      <c r="E146" s="17"/>
      <c r="F146" s="117"/>
      <c r="G146" s="125"/>
      <c r="H146" s="125"/>
      <c r="I146" s="125"/>
      <c r="J146" s="125"/>
      <c r="K146" s="125"/>
      <c r="L146" s="125"/>
      <c r="M146" s="125"/>
      <c r="N146" s="126" t="e">
        <f t="shared" si="44"/>
        <v>#DIV/0!</v>
      </c>
      <c r="O146" s="82"/>
    </row>
    <row r="147" spans="1:15" s="29" customFormat="1" ht="16.5" customHeight="1" hidden="1">
      <c r="A147" s="103" t="s">
        <v>92</v>
      </c>
      <c r="B147" s="30" t="s">
        <v>52</v>
      </c>
      <c r="C147" s="17" t="s">
        <v>97</v>
      </c>
      <c r="D147" s="17"/>
      <c r="E147" s="17"/>
      <c r="F147" s="117"/>
      <c r="G147" s="125"/>
      <c r="H147" s="125"/>
      <c r="I147" s="125"/>
      <c r="J147" s="125"/>
      <c r="K147" s="125"/>
      <c r="L147" s="125"/>
      <c r="M147" s="125"/>
      <c r="N147" s="126" t="e">
        <f t="shared" si="44"/>
        <v>#DIV/0!</v>
      </c>
      <c r="O147" s="82"/>
    </row>
    <row r="148" spans="1:15" s="29" customFormat="1" ht="60.75" customHeight="1" hidden="1">
      <c r="A148" s="103"/>
      <c r="B148" s="30"/>
      <c r="C148" s="49"/>
      <c r="D148" s="31"/>
      <c r="E148" s="17"/>
      <c r="F148" s="117"/>
      <c r="G148" s="125"/>
      <c r="H148" s="125"/>
      <c r="I148" s="125"/>
      <c r="J148" s="125"/>
      <c r="K148" s="125"/>
      <c r="L148" s="125"/>
      <c r="M148" s="125"/>
      <c r="N148" s="126" t="e">
        <f t="shared" si="44"/>
        <v>#DIV/0!</v>
      </c>
      <c r="O148" s="82"/>
    </row>
    <row r="149" spans="1:15" s="29" customFormat="1" ht="54" customHeight="1">
      <c r="A149" s="103" t="s">
        <v>92</v>
      </c>
      <c r="B149" s="30" t="s">
        <v>49</v>
      </c>
      <c r="C149" s="49" t="s">
        <v>127</v>
      </c>
      <c r="D149" s="31">
        <v>585</v>
      </c>
      <c r="E149" s="17">
        <v>0</v>
      </c>
      <c r="F149" s="117">
        <v>19.7</v>
      </c>
      <c r="G149" s="125"/>
      <c r="H149" s="125"/>
      <c r="I149" s="125"/>
      <c r="J149" s="125"/>
      <c r="K149" s="125">
        <f>L149-F149</f>
        <v>0</v>
      </c>
      <c r="L149" s="125">
        <v>19.7</v>
      </c>
      <c r="M149" s="125">
        <v>5.9</v>
      </c>
      <c r="N149" s="126">
        <f t="shared" si="44"/>
        <v>29.949238578680205</v>
      </c>
      <c r="O149" s="82"/>
    </row>
    <row r="150" spans="1:15" s="29" customFormat="1" ht="45" customHeight="1">
      <c r="A150" s="103" t="str">
        <f>$A$145</f>
        <v>05.01</v>
      </c>
      <c r="B150" s="30" t="s">
        <v>51</v>
      </c>
      <c r="C150" s="31" t="s">
        <v>141</v>
      </c>
      <c r="D150" s="31"/>
      <c r="E150" s="17"/>
      <c r="F150" s="117">
        <v>10182.8</v>
      </c>
      <c r="G150" s="125"/>
      <c r="H150" s="125"/>
      <c r="I150" s="125"/>
      <c r="J150" s="125"/>
      <c r="K150" s="125">
        <f>L150-F150</f>
        <v>0</v>
      </c>
      <c r="L150" s="125">
        <v>10182.8</v>
      </c>
      <c r="M150" s="125">
        <v>2298.1</v>
      </c>
      <c r="N150" s="126">
        <f t="shared" si="44"/>
        <v>22.56844875672703</v>
      </c>
      <c r="O150" s="82"/>
    </row>
    <row r="151" spans="1:15" s="29" customFormat="1" ht="69.75" customHeight="1">
      <c r="A151" s="103" t="str">
        <f>$A$145</f>
        <v>05.01</v>
      </c>
      <c r="B151" s="30" t="s">
        <v>51</v>
      </c>
      <c r="C151" s="49" t="s">
        <v>144</v>
      </c>
      <c r="D151" s="31">
        <v>12268</v>
      </c>
      <c r="E151" s="17">
        <v>40704</v>
      </c>
      <c r="F151" s="117">
        <v>524.4</v>
      </c>
      <c r="G151" s="125"/>
      <c r="H151" s="125"/>
      <c r="I151" s="125"/>
      <c r="J151" s="125"/>
      <c r="K151" s="125">
        <f>L151-F151</f>
        <v>113.5</v>
      </c>
      <c r="L151" s="125">
        <v>637.9</v>
      </c>
      <c r="M151" s="125">
        <v>531.8</v>
      </c>
      <c r="N151" s="126">
        <f t="shared" si="44"/>
        <v>83.36729894967863</v>
      </c>
      <c r="O151" s="82"/>
    </row>
    <row r="152" spans="1:15" s="29" customFormat="1" ht="20.25" customHeight="1">
      <c r="A152" s="142" t="s">
        <v>94</v>
      </c>
      <c r="B152" s="143"/>
      <c r="C152" s="143"/>
      <c r="D152" s="16"/>
      <c r="E152" s="47">
        <f>SUM(E153:E158,E159,E160)</f>
        <v>0</v>
      </c>
      <c r="F152" s="119">
        <f>F153</f>
        <v>0</v>
      </c>
      <c r="G152" s="119">
        <f aca="true" t="shared" si="45" ref="G152:M152">G153</f>
        <v>0</v>
      </c>
      <c r="H152" s="119">
        <f t="shared" si="45"/>
        <v>0</v>
      </c>
      <c r="I152" s="119">
        <f t="shared" si="45"/>
        <v>0</v>
      </c>
      <c r="J152" s="119">
        <f t="shared" si="45"/>
        <v>0</v>
      </c>
      <c r="K152" s="119">
        <f t="shared" si="45"/>
        <v>0</v>
      </c>
      <c r="L152" s="119">
        <f>L153+L160</f>
        <v>0.5</v>
      </c>
      <c r="M152" s="119">
        <f t="shared" si="45"/>
        <v>0</v>
      </c>
      <c r="N152" s="128">
        <f t="shared" si="44"/>
        <v>0</v>
      </c>
      <c r="O152" s="88"/>
    </row>
    <row r="153" spans="1:15" s="29" customFormat="1" ht="28.5" customHeight="1" hidden="1">
      <c r="A153" s="103" t="s">
        <v>53</v>
      </c>
      <c r="B153" s="30" t="s">
        <v>49</v>
      </c>
      <c r="C153" s="31" t="s">
        <v>131</v>
      </c>
      <c r="D153" s="49"/>
      <c r="E153" s="17"/>
      <c r="F153" s="117">
        <v>0</v>
      </c>
      <c r="G153" s="125">
        <v>0</v>
      </c>
      <c r="H153" s="125">
        <v>0</v>
      </c>
      <c r="I153" s="125">
        <v>0</v>
      </c>
      <c r="J153" s="125"/>
      <c r="K153" s="125"/>
      <c r="L153" s="125"/>
      <c r="M153" s="125"/>
      <c r="N153" s="126" t="e">
        <f t="shared" si="44"/>
        <v>#DIV/0!</v>
      </c>
      <c r="O153" s="88"/>
    </row>
    <row r="154" spans="1:15" s="29" customFormat="1" ht="21" customHeight="1" hidden="1">
      <c r="A154" s="103"/>
      <c r="B154" s="30"/>
      <c r="C154" s="17"/>
      <c r="D154" s="17"/>
      <c r="E154" s="17"/>
      <c r="F154" s="117">
        <f aca="true" t="shared" si="46" ref="F154:F159">SUM(G154:M154)</f>
        <v>0</v>
      </c>
      <c r="G154" s="125"/>
      <c r="H154" s="125"/>
      <c r="I154" s="125"/>
      <c r="J154" s="125"/>
      <c r="K154" s="125"/>
      <c r="L154" s="125"/>
      <c r="M154" s="125"/>
      <c r="N154" s="126" t="e">
        <f t="shared" si="44"/>
        <v>#DIV/0!</v>
      </c>
      <c r="O154" s="88"/>
    </row>
    <row r="155" spans="1:15" s="29" customFormat="1" ht="16.5" customHeight="1" hidden="1">
      <c r="A155" s="103"/>
      <c r="B155" s="30"/>
      <c r="C155" s="17"/>
      <c r="D155" s="17"/>
      <c r="E155" s="17"/>
      <c r="F155" s="117">
        <f t="shared" si="46"/>
        <v>0</v>
      </c>
      <c r="G155" s="125"/>
      <c r="H155" s="125"/>
      <c r="I155" s="125"/>
      <c r="J155" s="125"/>
      <c r="K155" s="125"/>
      <c r="L155" s="125"/>
      <c r="M155" s="125"/>
      <c r="N155" s="126" t="e">
        <f t="shared" si="44"/>
        <v>#DIV/0!</v>
      </c>
      <c r="O155" s="88"/>
    </row>
    <row r="156" spans="1:15" s="29" customFormat="1" ht="16.5" customHeight="1" hidden="1">
      <c r="A156" s="103"/>
      <c r="B156" s="30"/>
      <c r="C156" s="17"/>
      <c r="D156" s="17"/>
      <c r="E156" s="17"/>
      <c r="F156" s="117">
        <f t="shared" si="46"/>
        <v>0</v>
      </c>
      <c r="G156" s="125"/>
      <c r="H156" s="125"/>
      <c r="I156" s="125"/>
      <c r="J156" s="125"/>
      <c r="K156" s="125"/>
      <c r="L156" s="125"/>
      <c r="M156" s="125"/>
      <c r="N156" s="126" t="e">
        <f t="shared" si="44"/>
        <v>#DIV/0!</v>
      </c>
      <c r="O156" s="88"/>
    </row>
    <row r="157" spans="1:15" s="29" customFormat="1" ht="16.5" customHeight="1" hidden="1">
      <c r="A157" s="103"/>
      <c r="B157" s="30"/>
      <c r="C157" s="17"/>
      <c r="D157" s="17"/>
      <c r="E157" s="17"/>
      <c r="F157" s="117">
        <f t="shared" si="46"/>
        <v>0</v>
      </c>
      <c r="G157" s="125"/>
      <c r="H157" s="125"/>
      <c r="I157" s="125"/>
      <c r="J157" s="125"/>
      <c r="K157" s="125"/>
      <c r="L157" s="125"/>
      <c r="M157" s="125"/>
      <c r="N157" s="126" t="e">
        <f t="shared" si="44"/>
        <v>#DIV/0!</v>
      </c>
      <c r="O157" s="88"/>
    </row>
    <row r="158" spans="1:15" s="29" customFormat="1" ht="46.5" customHeight="1" hidden="1">
      <c r="A158" s="103"/>
      <c r="B158" s="30"/>
      <c r="C158" s="49"/>
      <c r="D158" s="49"/>
      <c r="E158" s="14"/>
      <c r="F158" s="117">
        <f t="shared" si="46"/>
        <v>0</v>
      </c>
      <c r="G158" s="118"/>
      <c r="H158" s="118"/>
      <c r="I158" s="118"/>
      <c r="J158" s="118"/>
      <c r="K158" s="118"/>
      <c r="L158" s="118"/>
      <c r="M158" s="118"/>
      <c r="N158" s="126" t="e">
        <f t="shared" si="44"/>
        <v>#DIV/0!</v>
      </c>
      <c r="O158" s="88"/>
    </row>
    <row r="159" spans="1:15" s="29" customFormat="1" ht="48" customHeight="1" hidden="1">
      <c r="A159" s="103" t="s">
        <v>53</v>
      </c>
      <c r="B159" s="30" t="s">
        <v>51</v>
      </c>
      <c r="C159" s="49" t="s">
        <v>112</v>
      </c>
      <c r="D159" s="49"/>
      <c r="E159" s="14">
        <v>0</v>
      </c>
      <c r="F159" s="117">
        <f t="shared" si="46"/>
        <v>0</v>
      </c>
      <c r="G159" s="118"/>
      <c r="H159" s="118"/>
      <c r="I159" s="118"/>
      <c r="J159" s="118"/>
      <c r="K159" s="118"/>
      <c r="L159" s="118"/>
      <c r="M159" s="118"/>
      <c r="N159" s="126" t="e">
        <f t="shared" si="44"/>
        <v>#DIV/0!</v>
      </c>
      <c r="O159" s="88"/>
    </row>
    <row r="160" spans="1:15" s="29" customFormat="1" ht="23.25" customHeight="1">
      <c r="A160" s="103" t="s">
        <v>53</v>
      </c>
      <c r="B160" s="30" t="s">
        <v>55</v>
      </c>
      <c r="C160" s="49" t="s">
        <v>15</v>
      </c>
      <c r="D160" s="49"/>
      <c r="E160" s="14">
        <v>0</v>
      </c>
      <c r="F160" s="117">
        <v>0</v>
      </c>
      <c r="G160" s="118"/>
      <c r="H160" s="118"/>
      <c r="I160" s="118"/>
      <c r="J160" s="118"/>
      <c r="K160" s="118"/>
      <c r="L160" s="118">
        <v>0.5</v>
      </c>
      <c r="M160" s="118">
        <v>0</v>
      </c>
      <c r="N160" s="126">
        <f t="shared" si="44"/>
        <v>0</v>
      </c>
      <c r="O160" s="88"/>
    </row>
    <row r="161" spans="1:15" s="29" customFormat="1" ht="18" customHeight="1">
      <c r="A161" s="142" t="s">
        <v>95</v>
      </c>
      <c r="B161" s="143"/>
      <c r="C161" s="143"/>
      <c r="D161" s="20">
        <f>D162+D163+D167+D169+D172+D185+D186+D187+D189+D190</f>
        <v>1233</v>
      </c>
      <c r="E161" s="20">
        <f>E162+E163+E167+E169+E172+E185+E186+E187+E189+E190</f>
        <v>1610</v>
      </c>
      <c r="F161" s="119">
        <f>F162+F163+F167+F169+F172+F185+F186+F187+F189+F190+F188</f>
        <v>370</v>
      </c>
      <c r="G161" s="119">
        <f aca="true" t="shared" si="47" ref="G161:M161">G162+G163+G167+G169+G172+G185+G186+G187+G189+G190+G188</f>
        <v>0</v>
      </c>
      <c r="H161" s="119">
        <f t="shared" si="47"/>
        <v>1638</v>
      </c>
      <c r="I161" s="119">
        <f t="shared" si="47"/>
        <v>1582</v>
      </c>
      <c r="J161" s="119">
        <f t="shared" si="47"/>
        <v>0</v>
      </c>
      <c r="K161" s="119">
        <f t="shared" si="47"/>
        <v>0</v>
      </c>
      <c r="L161" s="119">
        <f>L163+L164+L165+L166+L167+L168+L169</f>
        <v>571.1</v>
      </c>
      <c r="M161" s="119">
        <f t="shared" si="47"/>
        <v>201.9</v>
      </c>
      <c r="N161" s="128">
        <f t="shared" si="44"/>
        <v>35.35282787602871</v>
      </c>
      <c r="O161" s="69"/>
    </row>
    <row r="162" spans="1:15" s="29" customFormat="1" ht="16.5" customHeight="1" hidden="1">
      <c r="A162" s="103" t="s">
        <v>34</v>
      </c>
      <c r="B162" s="6">
        <v>223</v>
      </c>
      <c r="C162" s="7" t="s">
        <v>128</v>
      </c>
      <c r="D162" s="14">
        <v>137</v>
      </c>
      <c r="E162" s="14">
        <v>75</v>
      </c>
      <c r="F162" s="117"/>
      <c r="G162" s="118">
        <v>0</v>
      </c>
      <c r="H162" s="118">
        <v>101</v>
      </c>
      <c r="I162" s="118">
        <v>56</v>
      </c>
      <c r="J162" s="118"/>
      <c r="K162" s="118"/>
      <c r="L162" s="118"/>
      <c r="M162" s="120"/>
      <c r="N162" s="128" t="e">
        <f t="shared" si="44"/>
        <v>#DIV/0!</v>
      </c>
      <c r="O162" s="88"/>
    </row>
    <row r="163" spans="1:15" s="8" customFormat="1" ht="17.25" customHeight="1">
      <c r="A163" s="103" t="s">
        <v>34</v>
      </c>
      <c r="B163" s="6">
        <v>223</v>
      </c>
      <c r="C163" s="7" t="s">
        <v>57</v>
      </c>
      <c r="D163" s="7">
        <v>154</v>
      </c>
      <c r="E163" s="14">
        <v>275</v>
      </c>
      <c r="F163" s="117">
        <v>320</v>
      </c>
      <c r="G163" s="118">
        <v>0</v>
      </c>
      <c r="H163" s="118">
        <v>166</v>
      </c>
      <c r="I163" s="118">
        <v>166</v>
      </c>
      <c r="J163" s="118"/>
      <c r="K163" s="118">
        <v>0</v>
      </c>
      <c r="L163" s="118">
        <v>320</v>
      </c>
      <c r="M163" s="118">
        <v>179.3</v>
      </c>
      <c r="N163" s="126">
        <f t="shared" si="44"/>
        <v>56.03125</v>
      </c>
      <c r="O163" s="71"/>
    </row>
    <row r="164" spans="1:15" s="8" customFormat="1" ht="18" customHeight="1" hidden="1">
      <c r="A164" s="103" t="s">
        <v>34</v>
      </c>
      <c r="B164" s="6">
        <v>225</v>
      </c>
      <c r="C164" s="7" t="s">
        <v>57</v>
      </c>
      <c r="D164" s="7"/>
      <c r="E164" s="14"/>
      <c r="F164" s="117">
        <f>SUM(G164:M164)</f>
        <v>0</v>
      </c>
      <c r="G164" s="118"/>
      <c r="H164" s="118"/>
      <c r="I164" s="118"/>
      <c r="J164" s="118"/>
      <c r="K164" s="118"/>
      <c r="L164" s="118"/>
      <c r="M164" s="118"/>
      <c r="N164" s="126" t="e">
        <f t="shared" si="44"/>
        <v>#DIV/0!</v>
      </c>
      <c r="O164" s="71"/>
    </row>
    <row r="165" spans="1:15" s="8" customFormat="1" ht="17.25" customHeight="1" hidden="1">
      <c r="A165" s="103" t="s">
        <v>34</v>
      </c>
      <c r="B165" s="6">
        <v>226</v>
      </c>
      <c r="C165" s="7" t="s">
        <v>57</v>
      </c>
      <c r="D165" s="7"/>
      <c r="E165" s="14"/>
      <c r="F165" s="117">
        <f>SUM(G165:M165)</f>
        <v>0</v>
      </c>
      <c r="G165" s="118"/>
      <c r="H165" s="118"/>
      <c r="I165" s="118"/>
      <c r="J165" s="118"/>
      <c r="K165" s="118"/>
      <c r="L165" s="118"/>
      <c r="M165" s="118"/>
      <c r="N165" s="126" t="e">
        <f t="shared" si="44"/>
        <v>#DIV/0!</v>
      </c>
      <c r="O165" s="71"/>
    </row>
    <row r="166" spans="1:15" s="8" customFormat="1" ht="17.25" customHeight="1" hidden="1">
      <c r="A166" s="103" t="s">
        <v>34</v>
      </c>
      <c r="B166" s="6">
        <v>310</v>
      </c>
      <c r="C166" s="7" t="s">
        <v>57</v>
      </c>
      <c r="D166" s="7"/>
      <c r="E166" s="14"/>
      <c r="F166" s="117">
        <f>SUM(G166:M166)</f>
        <v>0</v>
      </c>
      <c r="G166" s="118"/>
      <c r="H166" s="118"/>
      <c r="I166" s="118"/>
      <c r="J166" s="118"/>
      <c r="K166" s="118"/>
      <c r="L166" s="118"/>
      <c r="M166" s="118"/>
      <c r="N166" s="126" t="e">
        <f t="shared" si="44"/>
        <v>#DIV/0!</v>
      </c>
      <c r="O166" s="71"/>
    </row>
    <row r="167" spans="1:15" s="8" customFormat="1" ht="17.25" customHeight="1" hidden="1">
      <c r="A167" s="103" t="s">
        <v>34</v>
      </c>
      <c r="B167" s="6">
        <v>225</v>
      </c>
      <c r="C167" s="7" t="s">
        <v>57</v>
      </c>
      <c r="D167" s="7">
        <v>45</v>
      </c>
      <c r="E167" s="14">
        <v>100</v>
      </c>
      <c r="F167" s="117">
        <v>0</v>
      </c>
      <c r="G167" s="118">
        <v>0</v>
      </c>
      <c r="H167" s="118">
        <v>10</v>
      </c>
      <c r="I167" s="118">
        <v>0</v>
      </c>
      <c r="J167" s="118"/>
      <c r="K167" s="118">
        <v>0</v>
      </c>
      <c r="L167" s="118">
        <v>0</v>
      </c>
      <c r="M167" s="118">
        <v>0</v>
      </c>
      <c r="N167" s="126"/>
      <c r="O167" s="71"/>
    </row>
    <row r="168" spans="1:15" s="8" customFormat="1" ht="17.25" customHeight="1">
      <c r="A168" s="103" t="s">
        <v>34</v>
      </c>
      <c r="B168" s="6">
        <v>226</v>
      </c>
      <c r="C168" s="7" t="s">
        <v>57</v>
      </c>
      <c r="D168" s="7"/>
      <c r="E168" s="14">
        <v>0</v>
      </c>
      <c r="F168" s="117">
        <f>SUM(G168:M168)</f>
        <v>215.2</v>
      </c>
      <c r="G168" s="118"/>
      <c r="H168" s="118"/>
      <c r="I168" s="118"/>
      <c r="J168" s="118"/>
      <c r="K168" s="118"/>
      <c r="L168" s="118">
        <v>215.2</v>
      </c>
      <c r="M168" s="118"/>
      <c r="N168" s="126">
        <f t="shared" si="44"/>
        <v>0</v>
      </c>
      <c r="O168" s="71"/>
    </row>
    <row r="169" spans="1:15" s="8" customFormat="1" ht="17.25" customHeight="1">
      <c r="A169" s="103" t="s">
        <v>34</v>
      </c>
      <c r="B169" s="6">
        <v>340</v>
      </c>
      <c r="C169" s="7" t="s">
        <v>57</v>
      </c>
      <c r="D169" s="7">
        <v>41</v>
      </c>
      <c r="E169" s="14">
        <v>100</v>
      </c>
      <c r="F169" s="117">
        <v>50</v>
      </c>
      <c r="G169" s="118">
        <v>0</v>
      </c>
      <c r="H169" s="118">
        <v>5</v>
      </c>
      <c r="I169" s="118">
        <v>5</v>
      </c>
      <c r="J169" s="118"/>
      <c r="K169" s="118">
        <v>0</v>
      </c>
      <c r="L169" s="118">
        <v>35.9</v>
      </c>
      <c r="M169" s="118">
        <v>22.6</v>
      </c>
      <c r="N169" s="126">
        <f t="shared" si="44"/>
        <v>62.95264623955432</v>
      </c>
      <c r="O169" s="71"/>
    </row>
    <row r="170" spans="1:15" s="8" customFormat="1" ht="17.25" customHeight="1" hidden="1">
      <c r="A170" s="103" t="s">
        <v>34</v>
      </c>
      <c r="B170" s="6">
        <v>222</v>
      </c>
      <c r="C170" s="7" t="s">
        <v>58</v>
      </c>
      <c r="D170" s="7"/>
      <c r="E170" s="14"/>
      <c r="F170" s="117">
        <f aca="true" t="shared" si="48" ref="F170:F184">SUM(G170:M170)</f>
        <v>0</v>
      </c>
      <c r="G170" s="118"/>
      <c r="H170" s="118"/>
      <c r="I170" s="118"/>
      <c r="J170" s="118"/>
      <c r="K170" s="118"/>
      <c r="L170" s="118"/>
      <c r="M170" s="118"/>
      <c r="N170" s="126" t="e">
        <f t="shared" si="44"/>
        <v>#DIV/0!</v>
      </c>
      <c r="O170" s="71"/>
    </row>
    <row r="171" spans="1:15" s="8" customFormat="1" ht="17.25" customHeight="1" hidden="1">
      <c r="A171" s="103" t="s">
        <v>34</v>
      </c>
      <c r="B171" s="6">
        <v>310</v>
      </c>
      <c r="C171" s="7" t="s">
        <v>57</v>
      </c>
      <c r="D171" s="7"/>
      <c r="E171" s="14">
        <v>0</v>
      </c>
      <c r="F171" s="117">
        <f t="shared" si="48"/>
        <v>0</v>
      </c>
      <c r="G171" s="118"/>
      <c r="H171" s="118"/>
      <c r="I171" s="118"/>
      <c r="J171" s="118"/>
      <c r="K171" s="118"/>
      <c r="L171" s="118"/>
      <c r="M171" s="118"/>
      <c r="N171" s="126" t="e">
        <f t="shared" si="44"/>
        <v>#DIV/0!</v>
      </c>
      <c r="O171" s="71"/>
    </row>
    <row r="172" spans="1:15" s="8" customFormat="1" ht="17.25" customHeight="1" hidden="1">
      <c r="A172" s="103" t="s">
        <v>34</v>
      </c>
      <c r="B172" s="6">
        <v>225</v>
      </c>
      <c r="C172" s="7" t="s">
        <v>59</v>
      </c>
      <c r="D172" s="7">
        <v>48</v>
      </c>
      <c r="E172" s="14">
        <v>400</v>
      </c>
      <c r="F172" s="117">
        <v>0</v>
      </c>
      <c r="G172" s="118">
        <v>0</v>
      </c>
      <c r="H172" s="118">
        <v>35</v>
      </c>
      <c r="I172" s="118">
        <v>35</v>
      </c>
      <c r="J172" s="118"/>
      <c r="K172" s="118">
        <v>0</v>
      </c>
      <c r="L172" s="118">
        <v>5</v>
      </c>
      <c r="M172" s="118">
        <v>0</v>
      </c>
      <c r="N172" s="126">
        <f t="shared" si="44"/>
        <v>0</v>
      </c>
      <c r="O172" s="71"/>
    </row>
    <row r="173" spans="1:15" s="8" customFormat="1" ht="17.25" customHeight="1" hidden="1">
      <c r="A173" s="103" t="s">
        <v>34</v>
      </c>
      <c r="B173" s="6">
        <v>226</v>
      </c>
      <c r="C173" s="7" t="s">
        <v>58</v>
      </c>
      <c r="D173" s="7"/>
      <c r="E173" s="14"/>
      <c r="F173" s="117">
        <f t="shared" si="48"/>
        <v>0</v>
      </c>
      <c r="G173" s="118"/>
      <c r="H173" s="118"/>
      <c r="I173" s="118"/>
      <c r="J173" s="118"/>
      <c r="K173" s="118"/>
      <c r="L173" s="118"/>
      <c r="M173" s="118"/>
      <c r="N173" s="126" t="e">
        <f t="shared" si="44"/>
        <v>#DIV/0!</v>
      </c>
      <c r="O173" s="71"/>
    </row>
    <row r="174" spans="1:15" s="8" customFormat="1" ht="17.25" customHeight="1" hidden="1">
      <c r="A174" s="103" t="s">
        <v>34</v>
      </c>
      <c r="B174" s="6">
        <v>340</v>
      </c>
      <c r="C174" s="7" t="s">
        <v>58</v>
      </c>
      <c r="D174" s="7"/>
      <c r="E174" s="14"/>
      <c r="F174" s="117">
        <f t="shared" si="48"/>
        <v>0</v>
      </c>
      <c r="G174" s="118"/>
      <c r="H174" s="118"/>
      <c r="I174" s="118"/>
      <c r="J174" s="118"/>
      <c r="K174" s="118"/>
      <c r="L174" s="118"/>
      <c r="M174" s="118"/>
      <c r="N174" s="126" t="e">
        <f t="shared" si="44"/>
        <v>#DIV/0!</v>
      </c>
      <c r="O174" s="71"/>
    </row>
    <row r="175" spans="1:15" s="8" customFormat="1" ht="17.25" customHeight="1" hidden="1">
      <c r="A175" s="103" t="s">
        <v>34</v>
      </c>
      <c r="B175" s="6">
        <v>225</v>
      </c>
      <c r="C175" s="7" t="s">
        <v>96</v>
      </c>
      <c r="D175" s="7"/>
      <c r="E175" s="14"/>
      <c r="F175" s="117">
        <f t="shared" si="48"/>
        <v>0</v>
      </c>
      <c r="G175" s="118"/>
      <c r="H175" s="118"/>
      <c r="I175" s="118"/>
      <c r="J175" s="118"/>
      <c r="K175" s="118"/>
      <c r="L175" s="118"/>
      <c r="M175" s="118"/>
      <c r="N175" s="126" t="e">
        <f t="shared" si="44"/>
        <v>#DIV/0!</v>
      </c>
      <c r="O175" s="71"/>
    </row>
    <row r="176" spans="1:15" s="8" customFormat="1" ht="17.25" customHeight="1" hidden="1">
      <c r="A176" s="103" t="s">
        <v>34</v>
      </c>
      <c r="B176" s="6">
        <v>340</v>
      </c>
      <c r="C176" s="7" t="s">
        <v>96</v>
      </c>
      <c r="D176" s="7"/>
      <c r="E176" s="14"/>
      <c r="F176" s="117">
        <f t="shared" si="48"/>
        <v>0</v>
      </c>
      <c r="G176" s="118"/>
      <c r="H176" s="118"/>
      <c r="I176" s="118"/>
      <c r="J176" s="118"/>
      <c r="K176" s="118"/>
      <c r="L176" s="118"/>
      <c r="M176" s="118"/>
      <c r="N176" s="126" t="e">
        <f t="shared" si="44"/>
        <v>#DIV/0!</v>
      </c>
      <c r="O176" s="71"/>
    </row>
    <row r="177" spans="1:15" s="8" customFormat="1" ht="17.25" customHeight="1" hidden="1">
      <c r="A177" s="103" t="s">
        <v>34</v>
      </c>
      <c r="B177" s="6">
        <v>225</v>
      </c>
      <c r="C177" s="7" t="s">
        <v>59</v>
      </c>
      <c r="D177" s="7"/>
      <c r="E177" s="14"/>
      <c r="F177" s="117">
        <f t="shared" si="48"/>
        <v>0</v>
      </c>
      <c r="G177" s="118"/>
      <c r="H177" s="118"/>
      <c r="I177" s="118"/>
      <c r="J177" s="118"/>
      <c r="K177" s="118"/>
      <c r="L177" s="118"/>
      <c r="M177" s="118"/>
      <c r="N177" s="126" t="e">
        <f t="shared" si="44"/>
        <v>#DIV/0!</v>
      </c>
      <c r="O177" s="71"/>
    </row>
    <row r="178" spans="1:15" s="8" customFormat="1" ht="17.25" customHeight="1" hidden="1">
      <c r="A178" s="103" t="s">
        <v>34</v>
      </c>
      <c r="B178" s="6">
        <v>226</v>
      </c>
      <c r="C178" s="7" t="s">
        <v>59</v>
      </c>
      <c r="D178" s="7"/>
      <c r="E178" s="14"/>
      <c r="F178" s="117">
        <f t="shared" si="48"/>
        <v>0</v>
      </c>
      <c r="G178" s="118"/>
      <c r="H178" s="118"/>
      <c r="I178" s="118"/>
      <c r="J178" s="118"/>
      <c r="K178" s="118"/>
      <c r="L178" s="118"/>
      <c r="M178" s="118"/>
      <c r="N178" s="126" t="e">
        <f t="shared" si="44"/>
        <v>#DIV/0!</v>
      </c>
      <c r="O178" s="71"/>
    </row>
    <row r="179" spans="1:15" s="8" customFormat="1" ht="17.25" customHeight="1" hidden="1">
      <c r="A179" s="103" t="s">
        <v>34</v>
      </c>
      <c r="B179" s="6">
        <v>340</v>
      </c>
      <c r="C179" s="7" t="s">
        <v>59</v>
      </c>
      <c r="D179" s="7"/>
      <c r="E179" s="14"/>
      <c r="F179" s="117">
        <f t="shared" si="48"/>
        <v>0</v>
      </c>
      <c r="G179" s="118"/>
      <c r="H179" s="118"/>
      <c r="I179" s="118"/>
      <c r="J179" s="118"/>
      <c r="K179" s="118"/>
      <c r="L179" s="118"/>
      <c r="M179" s="118"/>
      <c r="N179" s="126" t="e">
        <f t="shared" si="44"/>
        <v>#DIV/0!</v>
      </c>
      <c r="O179" s="71"/>
    </row>
    <row r="180" spans="1:15" s="8" customFormat="1" ht="17.25" customHeight="1" hidden="1">
      <c r="A180" s="103" t="s">
        <v>34</v>
      </c>
      <c r="B180" s="6">
        <v>222</v>
      </c>
      <c r="C180" s="7" t="s">
        <v>54</v>
      </c>
      <c r="D180" s="7"/>
      <c r="E180" s="14"/>
      <c r="F180" s="117">
        <f t="shared" si="48"/>
        <v>0</v>
      </c>
      <c r="G180" s="118"/>
      <c r="H180" s="118"/>
      <c r="I180" s="118"/>
      <c r="J180" s="118"/>
      <c r="K180" s="118"/>
      <c r="L180" s="118"/>
      <c r="M180" s="118"/>
      <c r="N180" s="126" t="e">
        <f t="shared" si="44"/>
        <v>#DIV/0!</v>
      </c>
      <c r="O180" s="71"/>
    </row>
    <row r="181" spans="1:15" s="8" customFormat="1" ht="17.25" customHeight="1" hidden="1">
      <c r="A181" s="103" t="s">
        <v>34</v>
      </c>
      <c r="B181" s="6">
        <v>226</v>
      </c>
      <c r="C181" s="7" t="s">
        <v>109</v>
      </c>
      <c r="D181" s="7"/>
      <c r="E181" s="14">
        <v>0</v>
      </c>
      <c r="F181" s="117">
        <f t="shared" si="48"/>
        <v>0</v>
      </c>
      <c r="G181" s="118"/>
      <c r="H181" s="118"/>
      <c r="I181" s="118"/>
      <c r="J181" s="118"/>
      <c r="K181" s="118"/>
      <c r="L181" s="118"/>
      <c r="M181" s="118"/>
      <c r="N181" s="126" t="e">
        <f t="shared" si="44"/>
        <v>#DIV/0!</v>
      </c>
      <c r="O181" s="71"/>
    </row>
    <row r="182" spans="1:15" s="8" customFormat="1" ht="17.25" customHeight="1" hidden="1">
      <c r="A182" s="103" t="s">
        <v>34</v>
      </c>
      <c r="B182" s="6">
        <v>340</v>
      </c>
      <c r="C182" s="7" t="s">
        <v>58</v>
      </c>
      <c r="D182" s="7"/>
      <c r="E182" s="14">
        <v>0</v>
      </c>
      <c r="F182" s="117">
        <f t="shared" si="48"/>
        <v>0</v>
      </c>
      <c r="G182" s="118"/>
      <c r="H182" s="118"/>
      <c r="I182" s="118"/>
      <c r="J182" s="118"/>
      <c r="K182" s="118"/>
      <c r="L182" s="118"/>
      <c r="M182" s="118"/>
      <c r="N182" s="126" t="e">
        <f t="shared" si="44"/>
        <v>#DIV/0!</v>
      </c>
      <c r="O182" s="71"/>
    </row>
    <row r="183" spans="1:15" s="8" customFormat="1" ht="17.25" customHeight="1" hidden="1">
      <c r="A183" s="103" t="s">
        <v>34</v>
      </c>
      <c r="B183" s="6">
        <v>225</v>
      </c>
      <c r="C183" s="7" t="s">
        <v>59</v>
      </c>
      <c r="D183" s="7"/>
      <c r="E183" s="14">
        <v>0</v>
      </c>
      <c r="F183" s="117">
        <f t="shared" si="48"/>
        <v>0</v>
      </c>
      <c r="G183" s="118"/>
      <c r="H183" s="118"/>
      <c r="I183" s="118"/>
      <c r="J183" s="118"/>
      <c r="K183" s="118"/>
      <c r="L183" s="118"/>
      <c r="M183" s="118"/>
      <c r="N183" s="126" t="e">
        <f t="shared" si="44"/>
        <v>#DIV/0!</v>
      </c>
      <c r="O183" s="71"/>
    </row>
    <row r="184" spans="1:15" s="8" customFormat="1" ht="17.25" customHeight="1" hidden="1">
      <c r="A184" s="103" t="s">
        <v>34</v>
      </c>
      <c r="B184" s="6">
        <v>340</v>
      </c>
      <c r="C184" s="7" t="s">
        <v>59</v>
      </c>
      <c r="D184" s="7"/>
      <c r="E184" s="14">
        <v>0</v>
      </c>
      <c r="F184" s="117">
        <f t="shared" si="48"/>
        <v>0</v>
      </c>
      <c r="G184" s="118"/>
      <c r="H184" s="118"/>
      <c r="I184" s="118"/>
      <c r="J184" s="118"/>
      <c r="K184" s="118"/>
      <c r="L184" s="118"/>
      <c r="M184" s="118"/>
      <c r="N184" s="126" t="e">
        <f t="shared" si="44"/>
        <v>#DIV/0!</v>
      </c>
      <c r="O184" s="71"/>
    </row>
    <row r="185" spans="1:15" s="8" customFormat="1" ht="17.25" customHeight="1" hidden="1">
      <c r="A185" s="103" t="s">
        <v>34</v>
      </c>
      <c r="B185" s="6">
        <v>225</v>
      </c>
      <c r="C185" s="7" t="s">
        <v>54</v>
      </c>
      <c r="D185" s="7">
        <v>16</v>
      </c>
      <c r="E185" s="14">
        <v>445</v>
      </c>
      <c r="F185" s="117">
        <v>0</v>
      </c>
      <c r="G185" s="118">
        <v>0</v>
      </c>
      <c r="H185" s="118">
        <v>15</v>
      </c>
      <c r="I185" s="118">
        <v>15</v>
      </c>
      <c r="J185" s="118"/>
      <c r="K185" s="118">
        <v>0</v>
      </c>
      <c r="L185" s="118">
        <v>53</v>
      </c>
      <c r="M185" s="118">
        <v>0</v>
      </c>
      <c r="N185" s="126">
        <f t="shared" si="44"/>
        <v>0</v>
      </c>
      <c r="O185" s="71"/>
    </row>
    <row r="186" spans="1:15" s="8" customFormat="1" ht="17.25" customHeight="1" hidden="1">
      <c r="A186" s="103" t="s">
        <v>34</v>
      </c>
      <c r="B186" s="6">
        <v>226</v>
      </c>
      <c r="C186" s="7" t="s">
        <v>54</v>
      </c>
      <c r="D186" s="7">
        <v>30</v>
      </c>
      <c r="E186" s="14">
        <v>50</v>
      </c>
      <c r="F186" s="117">
        <v>0</v>
      </c>
      <c r="G186" s="118">
        <v>0</v>
      </c>
      <c r="H186" s="118">
        <v>0</v>
      </c>
      <c r="I186" s="118">
        <v>0</v>
      </c>
      <c r="J186" s="118"/>
      <c r="K186" s="118">
        <v>0</v>
      </c>
      <c r="L186" s="118">
        <v>5</v>
      </c>
      <c r="M186" s="118">
        <v>0</v>
      </c>
      <c r="N186" s="126">
        <f t="shared" si="44"/>
        <v>0</v>
      </c>
      <c r="O186" s="71"/>
    </row>
    <row r="187" spans="1:15" s="8" customFormat="1" ht="17.25" customHeight="1" hidden="1">
      <c r="A187" s="103" t="s">
        <v>34</v>
      </c>
      <c r="B187" s="6">
        <v>290</v>
      </c>
      <c r="C187" s="7" t="s">
        <v>54</v>
      </c>
      <c r="D187" s="7">
        <v>2</v>
      </c>
      <c r="E187" s="14">
        <v>12</v>
      </c>
      <c r="F187" s="117">
        <v>0</v>
      </c>
      <c r="G187" s="118">
        <v>0</v>
      </c>
      <c r="H187" s="118">
        <v>1</v>
      </c>
      <c r="I187" s="118">
        <v>0</v>
      </c>
      <c r="J187" s="118"/>
      <c r="K187" s="118">
        <v>0</v>
      </c>
      <c r="L187" s="118">
        <v>5</v>
      </c>
      <c r="M187" s="118">
        <v>0</v>
      </c>
      <c r="N187" s="126">
        <f t="shared" si="44"/>
        <v>0</v>
      </c>
      <c r="O187" s="71"/>
    </row>
    <row r="188" spans="1:15" s="8" customFormat="1" ht="19.5" customHeight="1" hidden="1">
      <c r="A188" s="103" t="s">
        <v>34</v>
      </c>
      <c r="B188" s="6">
        <v>310</v>
      </c>
      <c r="C188" s="7" t="s">
        <v>54</v>
      </c>
      <c r="D188" s="7"/>
      <c r="E188" s="14"/>
      <c r="F188" s="117">
        <v>0</v>
      </c>
      <c r="G188" s="118">
        <v>0</v>
      </c>
      <c r="H188" s="118">
        <v>1300</v>
      </c>
      <c r="I188" s="118">
        <v>1300</v>
      </c>
      <c r="J188" s="118"/>
      <c r="K188" s="118">
        <v>0</v>
      </c>
      <c r="L188" s="118">
        <v>5</v>
      </c>
      <c r="M188" s="118">
        <v>0</v>
      </c>
      <c r="N188" s="126">
        <f t="shared" si="44"/>
        <v>0</v>
      </c>
      <c r="O188" s="71"/>
    </row>
    <row r="189" spans="1:15" s="8" customFormat="1" ht="20.25" customHeight="1" hidden="1">
      <c r="A189" s="103" t="s">
        <v>34</v>
      </c>
      <c r="B189" s="6">
        <v>340</v>
      </c>
      <c r="C189" s="7" t="s">
        <v>54</v>
      </c>
      <c r="D189" s="7">
        <v>760</v>
      </c>
      <c r="E189" s="14">
        <v>0</v>
      </c>
      <c r="F189" s="117">
        <v>0</v>
      </c>
      <c r="G189" s="118">
        <v>0</v>
      </c>
      <c r="H189" s="118">
        <v>5</v>
      </c>
      <c r="I189" s="118">
        <v>5</v>
      </c>
      <c r="J189" s="118"/>
      <c r="K189" s="118">
        <v>0</v>
      </c>
      <c r="L189" s="118">
        <v>5</v>
      </c>
      <c r="M189" s="118">
        <v>0</v>
      </c>
      <c r="N189" s="126">
        <f t="shared" si="44"/>
        <v>0</v>
      </c>
      <c r="O189" s="71"/>
    </row>
    <row r="190" spans="1:15" s="8" customFormat="1" ht="17.25" customHeight="1" hidden="1">
      <c r="A190" s="103" t="s">
        <v>34</v>
      </c>
      <c r="B190" s="6">
        <v>340</v>
      </c>
      <c r="C190" s="7" t="s">
        <v>54</v>
      </c>
      <c r="D190" s="7">
        <v>0</v>
      </c>
      <c r="E190" s="14">
        <v>153</v>
      </c>
      <c r="F190" s="117">
        <v>0</v>
      </c>
      <c r="G190" s="118">
        <v>0</v>
      </c>
      <c r="H190" s="118">
        <v>0</v>
      </c>
      <c r="I190" s="118">
        <v>0</v>
      </c>
      <c r="J190" s="118"/>
      <c r="K190" s="118">
        <v>0</v>
      </c>
      <c r="L190" s="118">
        <v>0</v>
      </c>
      <c r="M190" s="118"/>
      <c r="N190" s="128" t="e">
        <f t="shared" si="44"/>
        <v>#DIV/0!</v>
      </c>
      <c r="O190" s="71"/>
    </row>
    <row r="191" spans="1:15" s="22" customFormat="1" ht="18.75">
      <c r="A191" s="134" t="s">
        <v>32</v>
      </c>
      <c r="B191" s="135"/>
      <c r="C191" s="135"/>
      <c r="D191" s="15">
        <f>SUM(D161,D152,D140)</f>
        <v>17077</v>
      </c>
      <c r="E191" s="15">
        <f>SUM(E161,E152,E140)</f>
        <v>44938</v>
      </c>
      <c r="F191" s="115">
        <f>SUM(F161,F152,F140)</f>
        <v>20000.3</v>
      </c>
      <c r="G191" s="115">
        <f aca="true" t="shared" si="49" ref="G191:M191">SUM(G161,G152,G140)</f>
        <v>0</v>
      </c>
      <c r="H191" s="115">
        <f t="shared" si="49"/>
        <v>1638</v>
      </c>
      <c r="I191" s="115">
        <f t="shared" si="49"/>
        <v>1582</v>
      </c>
      <c r="J191" s="115"/>
      <c r="K191" s="115">
        <f t="shared" si="49"/>
        <v>113.5</v>
      </c>
      <c r="L191" s="115">
        <f>SUM(L161,L152,L140)</f>
        <v>20315.399999999998</v>
      </c>
      <c r="M191" s="115">
        <f t="shared" si="49"/>
        <v>5041.5</v>
      </c>
      <c r="N191" s="127">
        <f t="shared" si="44"/>
        <v>24.816149325142504</v>
      </c>
      <c r="O191" s="73"/>
    </row>
    <row r="192" spans="1:15" s="26" customFormat="1" ht="18.75" hidden="1">
      <c r="A192" s="132" t="s">
        <v>83</v>
      </c>
      <c r="B192" s="133"/>
      <c r="C192" s="133"/>
      <c r="D192" s="24"/>
      <c r="E192" s="24"/>
      <c r="F192" s="119"/>
      <c r="G192" s="122"/>
      <c r="H192" s="122"/>
      <c r="I192" s="122"/>
      <c r="J192" s="122"/>
      <c r="K192" s="122"/>
      <c r="L192" s="122"/>
      <c r="M192" s="122"/>
      <c r="N192" s="128" t="e">
        <f t="shared" si="44"/>
        <v>#DIV/0!</v>
      </c>
      <c r="O192" s="83"/>
    </row>
    <row r="193" spans="1:15" s="27" customFormat="1" ht="18" customHeight="1" hidden="1">
      <c r="A193" s="108" t="s">
        <v>84</v>
      </c>
      <c r="B193" s="18" t="s">
        <v>52</v>
      </c>
      <c r="C193" s="23" t="s">
        <v>90</v>
      </c>
      <c r="D193" s="23"/>
      <c r="E193" s="17"/>
      <c r="F193" s="117"/>
      <c r="G193" s="125"/>
      <c r="H193" s="125"/>
      <c r="I193" s="125"/>
      <c r="J193" s="125"/>
      <c r="K193" s="125"/>
      <c r="L193" s="125"/>
      <c r="M193" s="125"/>
      <c r="N193" s="128" t="e">
        <f t="shared" si="44"/>
        <v>#DIV/0!</v>
      </c>
      <c r="O193" s="82"/>
    </row>
    <row r="194" spans="1:15" s="27" customFormat="1" ht="15.75" hidden="1">
      <c r="A194" s="108" t="s">
        <v>84</v>
      </c>
      <c r="B194" s="18" t="s">
        <v>49</v>
      </c>
      <c r="C194" s="23" t="s">
        <v>91</v>
      </c>
      <c r="D194" s="23"/>
      <c r="E194" s="17"/>
      <c r="F194" s="117"/>
      <c r="G194" s="125"/>
      <c r="H194" s="125"/>
      <c r="I194" s="125"/>
      <c r="J194" s="125"/>
      <c r="K194" s="125"/>
      <c r="L194" s="125"/>
      <c r="M194" s="125"/>
      <c r="N194" s="128" t="e">
        <f t="shared" si="44"/>
        <v>#DIV/0!</v>
      </c>
      <c r="O194" s="82"/>
    </row>
    <row r="195" spans="1:15" s="27" customFormat="1" ht="15.75" hidden="1">
      <c r="A195" s="108" t="s">
        <v>84</v>
      </c>
      <c r="B195" s="18" t="s">
        <v>51</v>
      </c>
      <c r="C195" s="23" t="s">
        <v>91</v>
      </c>
      <c r="D195" s="23"/>
      <c r="E195" s="17"/>
      <c r="F195" s="117"/>
      <c r="G195" s="125"/>
      <c r="H195" s="125"/>
      <c r="I195" s="125"/>
      <c r="J195" s="125"/>
      <c r="K195" s="125"/>
      <c r="L195" s="125"/>
      <c r="M195" s="125"/>
      <c r="N195" s="128" t="e">
        <f t="shared" si="44"/>
        <v>#DIV/0!</v>
      </c>
      <c r="O195" s="82"/>
    </row>
    <row r="196" spans="1:15" s="28" customFormat="1" ht="18.75" hidden="1">
      <c r="A196" s="134" t="s">
        <v>85</v>
      </c>
      <c r="B196" s="135"/>
      <c r="C196" s="135"/>
      <c r="D196" s="53"/>
      <c r="E196" s="9">
        <f>SUM(E193:E195)</f>
        <v>0</v>
      </c>
      <c r="F196" s="119">
        <f aca="true" t="shared" si="50" ref="F196:M196">SUM(F193:F195)</f>
        <v>0</v>
      </c>
      <c r="G196" s="115">
        <f t="shared" si="50"/>
        <v>0</v>
      </c>
      <c r="H196" s="115">
        <f t="shared" si="50"/>
        <v>0</v>
      </c>
      <c r="I196" s="115">
        <f t="shared" si="50"/>
        <v>0</v>
      </c>
      <c r="J196" s="115"/>
      <c r="K196" s="115">
        <f t="shared" si="50"/>
        <v>0</v>
      </c>
      <c r="L196" s="115"/>
      <c r="M196" s="115">
        <f t="shared" si="50"/>
        <v>0</v>
      </c>
      <c r="N196" s="128" t="e">
        <f t="shared" si="44"/>
        <v>#DIV/0!</v>
      </c>
      <c r="O196" s="84"/>
    </row>
    <row r="197" spans="1:15" ht="21.75" customHeight="1" hidden="1">
      <c r="A197" s="132" t="s">
        <v>37</v>
      </c>
      <c r="B197" s="133"/>
      <c r="C197" s="133"/>
      <c r="D197" s="24"/>
      <c r="E197" s="24"/>
      <c r="F197" s="122"/>
      <c r="G197" s="122"/>
      <c r="H197" s="122"/>
      <c r="I197" s="122"/>
      <c r="J197" s="122"/>
      <c r="K197" s="122"/>
      <c r="L197" s="122"/>
      <c r="M197" s="122"/>
      <c r="N197" s="128" t="e">
        <f t="shared" si="44"/>
        <v>#DIV/0!</v>
      </c>
      <c r="O197" s="89"/>
    </row>
    <row r="198" spans="1:15" s="8" customFormat="1" ht="15" customHeight="1" hidden="1">
      <c r="A198" s="108" t="s">
        <v>39</v>
      </c>
      <c r="B198" s="18" t="s">
        <v>88</v>
      </c>
      <c r="C198" s="32" t="s">
        <v>2</v>
      </c>
      <c r="D198" s="32"/>
      <c r="E198" s="19"/>
      <c r="F198" s="117"/>
      <c r="G198" s="125"/>
      <c r="H198" s="125"/>
      <c r="I198" s="125"/>
      <c r="J198" s="125"/>
      <c r="K198" s="125"/>
      <c r="L198" s="125"/>
      <c r="M198" s="125"/>
      <c r="N198" s="128" t="e">
        <f t="shared" si="44"/>
        <v>#DIV/0!</v>
      </c>
      <c r="O198" s="71"/>
    </row>
    <row r="199" spans="1:15" s="8" customFormat="1" ht="15" customHeight="1" hidden="1">
      <c r="A199" s="108" t="s">
        <v>39</v>
      </c>
      <c r="B199" s="18" t="s">
        <v>89</v>
      </c>
      <c r="C199" s="32" t="s">
        <v>6</v>
      </c>
      <c r="D199" s="32"/>
      <c r="E199" s="19"/>
      <c r="F199" s="117"/>
      <c r="G199" s="125"/>
      <c r="H199" s="125"/>
      <c r="I199" s="125"/>
      <c r="J199" s="125"/>
      <c r="K199" s="125"/>
      <c r="L199" s="125"/>
      <c r="M199" s="125"/>
      <c r="N199" s="128" t="e">
        <f t="shared" si="44"/>
        <v>#DIV/0!</v>
      </c>
      <c r="O199" s="71"/>
    </row>
    <row r="200" spans="1:15" s="8" customFormat="1" ht="23.25" customHeight="1" hidden="1">
      <c r="A200" s="108" t="s">
        <v>39</v>
      </c>
      <c r="B200" s="18" t="s">
        <v>49</v>
      </c>
      <c r="C200" s="32" t="s">
        <v>114</v>
      </c>
      <c r="D200" s="32">
        <v>0</v>
      </c>
      <c r="E200" s="19">
        <v>0</v>
      </c>
      <c r="F200" s="117">
        <f>SUM(G200:M200)</f>
        <v>0</v>
      </c>
      <c r="G200" s="125"/>
      <c r="H200" s="125"/>
      <c r="I200" s="125"/>
      <c r="J200" s="125"/>
      <c r="K200" s="125"/>
      <c r="L200" s="125"/>
      <c r="M200" s="125"/>
      <c r="N200" s="128" t="e">
        <f t="shared" si="44"/>
        <v>#DIV/0!</v>
      </c>
      <c r="O200" s="71"/>
    </row>
    <row r="201" spans="1:15" s="8" customFormat="1" ht="17.25" customHeight="1" hidden="1">
      <c r="A201" s="108" t="s">
        <v>39</v>
      </c>
      <c r="B201" s="18" t="s">
        <v>38</v>
      </c>
      <c r="C201" s="23" t="s">
        <v>12</v>
      </c>
      <c r="D201" s="55" t="s">
        <v>120</v>
      </c>
      <c r="E201" s="19">
        <v>17</v>
      </c>
      <c r="F201" s="117"/>
      <c r="G201" s="125">
        <v>0</v>
      </c>
      <c r="H201" s="125">
        <v>3</v>
      </c>
      <c r="I201" s="125">
        <v>3</v>
      </c>
      <c r="J201" s="125"/>
      <c r="K201" s="125"/>
      <c r="L201" s="125"/>
      <c r="M201" s="125"/>
      <c r="N201" s="128" t="e">
        <f t="shared" si="44"/>
        <v>#DIV/0!</v>
      </c>
      <c r="O201" s="71"/>
    </row>
    <row r="202" spans="1:15" s="8" customFormat="1" ht="15" customHeight="1" hidden="1">
      <c r="A202" s="108" t="s">
        <v>39</v>
      </c>
      <c r="B202" s="18" t="s">
        <v>51</v>
      </c>
      <c r="C202" s="7" t="s">
        <v>14</v>
      </c>
      <c r="D202" s="7"/>
      <c r="E202" s="19"/>
      <c r="F202" s="117"/>
      <c r="G202" s="125"/>
      <c r="H202" s="125"/>
      <c r="I202" s="125"/>
      <c r="J202" s="125"/>
      <c r="K202" s="125"/>
      <c r="L202" s="125"/>
      <c r="M202" s="125"/>
      <c r="N202" s="128" t="e">
        <f t="shared" si="44"/>
        <v>#DIV/0!</v>
      </c>
      <c r="O202" s="71"/>
    </row>
    <row r="203" spans="1:15" s="8" customFormat="1" ht="15" customHeight="1" hidden="1">
      <c r="A203" s="108" t="s">
        <v>39</v>
      </c>
      <c r="B203" s="18" t="s">
        <v>55</v>
      </c>
      <c r="C203" s="7" t="s">
        <v>15</v>
      </c>
      <c r="D203" s="7"/>
      <c r="E203" s="19"/>
      <c r="F203" s="117"/>
      <c r="G203" s="125"/>
      <c r="H203" s="125"/>
      <c r="I203" s="125"/>
      <c r="J203" s="125"/>
      <c r="K203" s="125"/>
      <c r="L203" s="125"/>
      <c r="M203" s="125"/>
      <c r="N203" s="128" t="e">
        <f t="shared" si="44"/>
        <v>#DIV/0!</v>
      </c>
      <c r="O203" s="71"/>
    </row>
    <row r="204" spans="1:15" s="8" customFormat="1" ht="15" customHeight="1" hidden="1">
      <c r="A204" s="108" t="s">
        <v>39</v>
      </c>
      <c r="B204" s="18" t="s">
        <v>51</v>
      </c>
      <c r="C204" s="32" t="s">
        <v>14</v>
      </c>
      <c r="D204" s="32"/>
      <c r="E204" s="19">
        <v>0</v>
      </c>
      <c r="F204" s="117">
        <f>SUM(G204:M204)</f>
        <v>0</v>
      </c>
      <c r="G204" s="125"/>
      <c r="H204" s="125"/>
      <c r="I204" s="125"/>
      <c r="J204" s="125"/>
      <c r="K204" s="125"/>
      <c r="L204" s="125"/>
      <c r="M204" s="125"/>
      <c r="N204" s="128" t="e">
        <f aca="true" t="shared" si="51" ref="N204:N267">M204/L204*100</f>
        <v>#DIV/0!</v>
      </c>
      <c r="O204" s="71"/>
    </row>
    <row r="205" spans="1:15" s="8" customFormat="1" ht="15" customHeight="1" hidden="1">
      <c r="A205" s="108" t="s">
        <v>39</v>
      </c>
      <c r="B205" s="18" t="s">
        <v>55</v>
      </c>
      <c r="C205" s="7" t="s">
        <v>54</v>
      </c>
      <c r="D205" s="7"/>
      <c r="E205" s="19">
        <v>0</v>
      </c>
      <c r="F205" s="117">
        <f>SUM(G205:M205)</f>
        <v>0</v>
      </c>
      <c r="G205" s="125"/>
      <c r="H205" s="125"/>
      <c r="I205" s="125"/>
      <c r="J205" s="125"/>
      <c r="K205" s="125"/>
      <c r="L205" s="125"/>
      <c r="M205" s="125"/>
      <c r="N205" s="128" t="e">
        <f t="shared" si="51"/>
        <v>#DIV/0!</v>
      </c>
      <c r="O205" s="71"/>
    </row>
    <row r="206" spans="1:15" s="22" customFormat="1" ht="18.75" customHeight="1" hidden="1">
      <c r="A206" s="134" t="s">
        <v>40</v>
      </c>
      <c r="B206" s="135"/>
      <c r="C206" s="135"/>
      <c r="D206" s="15">
        <f aca="true" t="shared" si="52" ref="D206:K206">D201+D204+D205</f>
        <v>3</v>
      </c>
      <c r="E206" s="15">
        <f t="shared" si="52"/>
        <v>17</v>
      </c>
      <c r="F206" s="115">
        <f t="shared" si="52"/>
        <v>0</v>
      </c>
      <c r="G206" s="115">
        <f t="shared" si="52"/>
        <v>0</v>
      </c>
      <c r="H206" s="115">
        <f t="shared" si="52"/>
        <v>3</v>
      </c>
      <c r="I206" s="115">
        <f t="shared" si="52"/>
        <v>3</v>
      </c>
      <c r="J206" s="115"/>
      <c r="K206" s="115">
        <f t="shared" si="52"/>
        <v>0</v>
      </c>
      <c r="L206" s="115">
        <f>L201+L204+L205</f>
        <v>0</v>
      </c>
      <c r="M206" s="115">
        <f>M201+M204+M205</f>
        <v>0</v>
      </c>
      <c r="N206" s="128" t="e">
        <f t="shared" si="51"/>
        <v>#DIV/0!</v>
      </c>
      <c r="O206" s="90"/>
    </row>
    <row r="207" spans="1:15" s="8" customFormat="1" ht="34.5" customHeight="1" hidden="1">
      <c r="A207" s="136" t="s">
        <v>76</v>
      </c>
      <c r="B207" s="137"/>
      <c r="C207" s="137"/>
      <c r="D207" s="54"/>
      <c r="E207" s="13"/>
      <c r="F207" s="117"/>
      <c r="G207" s="123"/>
      <c r="H207" s="123"/>
      <c r="I207" s="123"/>
      <c r="J207" s="123"/>
      <c r="K207" s="123"/>
      <c r="L207" s="123"/>
      <c r="M207" s="123"/>
      <c r="N207" s="128" t="e">
        <f t="shared" si="51"/>
        <v>#DIV/0!</v>
      </c>
      <c r="O207" s="71"/>
    </row>
    <row r="208" spans="1:15" s="8" customFormat="1" ht="19.5" customHeight="1" hidden="1">
      <c r="A208" s="105" t="s">
        <v>77</v>
      </c>
      <c r="B208" s="3">
        <v>210</v>
      </c>
      <c r="C208" s="33" t="s">
        <v>30</v>
      </c>
      <c r="D208" s="33"/>
      <c r="E208" s="16">
        <f>SUM(E209:E211)</f>
        <v>0</v>
      </c>
      <c r="F208" s="119">
        <f aca="true" t="shared" si="53" ref="F208:M208">SUM(F209:F211)</f>
        <v>0</v>
      </c>
      <c r="G208" s="124">
        <f t="shared" si="53"/>
        <v>0</v>
      </c>
      <c r="H208" s="124">
        <f t="shared" si="53"/>
        <v>0</v>
      </c>
      <c r="I208" s="124">
        <f t="shared" si="53"/>
        <v>0</v>
      </c>
      <c r="J208" s="124"/>
      <c r="K208" s="124">
        <f t="shared" si="53"/>
        <v>0</v>
      </c>
      <c r="L208" s="124"/>
      <c r="M208" s="124">
        <f t="shared" si="53"/>
        <v>0</v>
      </c>
      <c r="N208" s="128" t="e">
        <f t="shared" si="51"/>
        <v>#DIV/0!</v>
      </c>
      <c r="O208" s="71"/>
    </row>
    <row r="209" spans="1:15" s="8" customFormat="1" ht="15.75" hidden="1">
      <c r="A209" s="103" t="s">
        <v>77</v>
      </c>
      <c r="B209" s="6">
        <v>211</v>
      </c>
      <c r="C209" s="32" t="s">
        <v>1</v>
      </c>
      <c r="D209" s="32"/>
      <c r="E209" s="7"/>
      <c r="F209" s="117"/>
      <c r="G209" s="118"/>
      <c r="H209" s="118"/>
      <c r="I209" s="118"/>
      <c r="J209" s="118"/>
      <c r="K209" s="118"/>
      <c r="L209" s="118"/>
      <c r="M209" s="118"/>
      <c r="N209" s="128" t="e">
        <f t="shared" si="51"/>
        <v>#DIV/0!</v>
      </c>
      <c r="O209" s="71"/>
    </row>
    <row r="210" spans="1:15" s="8" customFormat="1" ht="15.75" hidden="1">
      <c r="A210" s="103" t="s">
        <v>77</v>
      </c>
      <c r="B210" s="6">
        <v>212</v>
      </c>
      <c r="C210" s="32" t="s">
        <v>2</v>
      </c>
      <c r="D210" s="32"/>
      <c r="E210" s="7"/>
      <c r="F210" s="117"/>
      <c r="G210" s="118"/>
      <c r="H210" s="118"/>
      <c r="I210" s="118"/>
      <c r="J210" s="118"/>
      <c r="K210" s="118"/>
      <c r="L210" s="118"/>
      <c r="M210" s="118"/>
      <c r="N210" s="128" t="e">
        <f t="shared" si="51"/>
        <v>#DIV/0!</v>
      </c>
      <c r="O210" s="71"/>
    </row>
    <row r="211" spans="1:15" s="8" customFormat="1" ht="15.75" hidden="1">
      <c r="A211" s="103" t="s">
        <v>77</v>
      </c>
      <c r="B211" s="6">
        <v>213</v>
      </c>
      <c r="C211" s="32" t="s">
        <v>3</v>
      </c>
      <c r="D211" s="32"/>
      <c r="E211" s="7"/>
      <c r="F211" s="117"/>
      <c r="G211" s="118"/>
      <c r="H211" s="118"/>
      <c r="I211" s="118"/>
      <c r="J211" s="118"/>
      <c r="K211" s="118"/>
      <c r="L211" s="118"/>
      <c r="M211" s="118"/>
      <c r="N211" s="128" t="e">
        <f t="shared" si="51"/>
        <v>#DIV/0!</v>
      </c>
      <c r="O211" s="71"/>
    </row>
    <row r="212" spans="1:15" s="8" customFormat="1" ht="15.75" hidden="1">
      <c r="A212" s="105" t="s">
        <v>77</v>
      </c>
      <c r="B212" s="3">
        <v>220</v>
      </c>
      <c r="C212" s="33" t="s">
        <v>4</v>
      </c>
      <c r="D212" s="33"/>
      <c r="E212" s="4">
        <f>SUM(E213:E218)</f>
        <v>0</v>
      </c>
      <c r="F212" s="119">
        <f aca="true" t="shared" si="54" ref="F212:M212">SUM(F213:F218)</f>
        <v>0</v>
      </c>
      <c r="G212" s="120">
        <f t="shared" si="54"/>
        <v>0</v>
      </c>
      <c r="H212" s="120">
        <f t="shared" si="54"/>
        <v>0</v>
      </c>
      <c r="I212" s="120">
        <f t="shared" si="54"/>
        <v>0</v>
      </c>
      <c r="J212" s="120"/>
      <c r="K212" s="120">
        <f t="shared" si="54"/>
        <v>0</v>
      </c>
      <c r="L212" s="120"/>
      <c r="M212" s="120">
        <f t="shared" si="54"/>
        <v>0</v>
      </c>
      <c r="N212" s="128" t="e">
        <f t="shared" si="51"/>
        <v>#DIV/0!</v>
      </c>
      <c r="O212" s="71"/>
    </row>
    <row r="213" spans="1:15" s="8" customFormat="1" ht="15.75" hidden="1">
      <c r="A213" s="103" t="s">
        <v>77</v>
      </c>
      <c r="B213" s="6">
        <v>221</v>
      </c>
      <c r="C213" s="32" t="s">
        <v>5</v>
      </c>
      <c r="D213" s="32"/>
      <c r="E213" s="7"/>
      <c r="F213" s="117"/>
      <c r="G213" s="118"/>
      <c r="H213" s="118"/>
      <c r="I213" s="118"/>
      <c r="J213" s="118"/>
      <c r="K213" s="118"/>
      <c r="L213" s="118"/>
      <c r="M213" s="118"/>
      <c r="N213" s="128" t="e">
        <f t="shared" si="51"/>
        <v>#DIV/0!</v>
      </c>
      <c r="O213" s="71"/>
    </row>
    <row r="214" spans="1:15" s="8" customFormat="1" ht="15.75" hidden="1">
      <c r="A214" s="103" t="s">
        <v>77</v>
      </c>
      <c r="B214" s="6">
        <v>222</v>
      </c>
      <c r="C214" s="32" t="s">
        <v>6</v>
      </c>
      <c r="D214" s="32"/>
      <c r="E214" s="7"/>
      <c r="F214" s="117"/>
      <c r="G214" s="118"/>
      <c r="H214" s="118"/>
      <c r="I214" s="118"/>
      <c r="J214" s="118"/>
      <c r="K214" s="118"/>
      <c r="L214" s="118"/>
      <c r="M214" s="118"/>
      <c r="N214" s="128" t="e">
        <f t="shared" si="51"/>
        <v>#DIV/0!</v>
      </c>
      <c r="O214" s="71"/>
    </row>
    <row r="215" spans="1:15" s="8" customFormat="1" ht="15.75" hidden="1">
      <c r="A215" s="103" t="s">
        <v>77</v>
      </c>
      <c r="B215" s="6">
        <v>223</v>
      </c>
      <c r="C215" s="32" t="s">
        <v>7</v>
      </c>
      <c r="D215" s="32"/>
      <c r="E215" s="7"/>
      <c r="F215" s="117"/>
      <c r="G215" s="118"/>
      <c r="H215" s="118"/>
      <c r="I215" s="118"/>
      <c r="J215" s="118"/>
      <c r="K215" s="118"/>
      <c r="L215" s="118"/>
      <c r="M215" s="118"/>
      <c r="N215" s="128" t="e">
        <f t="shared" si="51"/>
        <v>#DIV/0!</v>
      </c>
      <c r="O215" s="71"/>
    </row>
    <row r="216" spans="1:15" s="8" customFormat="1" ht="15.75" hidden="1">
      <c r="A216" s="103" t="s">
        <v>77</v>
      </c>
      <c r="B216" s="6">
        <v>224</v>
      </c>
      <c r="C216" s="32" t="s">
        <v>8</v>
      </c>
      <c r="D216" s="32"/>
      <c r="E216" s="7"/>
      <c r="F216" s="117"/>
      <c r="G216" s="118"/>
      <c r="H216" s="118"/>
      <c r="I216" s="118"/>
      <c r="J216" s="118"/>
      <c r="K216" s="118"/>
      <c r="L216" s="118"/>
      <c r="M216" s="118"/>
      <c r="N216" s="128" t="e">
        <f t="shared" si="51"/>
        <v>#DIV/0!</v>
      </c>
      <c r="O216" s="71"/>
    </row>
    <row r="217" spans="1:15" s="8" customFormat="1" ht="15.75" hidden="1">
      <c r="A217" s="103" t="s">
        <v>77</v>
      </c>
      <c r="B217" s="6">
        <v>225</v>
      </c>
      <c r="C217" s="32" t="s">
        <v>9</v>
      </c>
      <c r="D217" s="32"/>
      <c r="E217" s="7"/>
      <c r="F217" s="117"/>
      <c r="G217" s="118"/>
      <c r="H217" s="118"/>
      <c r="I217" s="118"/>
      <c r="J217" s="118"/>
      <c r="K217" s="118"/>
      <c r="L217" s="118"/>
      <c r="M217" s="118"/>
      <c r="N217" s="128" t="e">
        <f t="shared" si="51"/>
        <v>#DIV/0!</v>
      </c>
      <c r="O217" s="71"/>
    </row>
    <row r="218" spans="1:15" s="8" customFormat="1" ht="15.75" hidden="1">
      <c r="A218" s="103" t="s">
        <v>77</v>
      </c>
      <c r="B218" s="6">
        <v>226</v>
      </c>
      <c r="C218" s="32" t="s">
        <v>10</v>
      </c>
      <c r="D218" s="32"/>
      <c r="E218" s="7"/>
      <c r="F218" s="117"/>
      <c r="G218" s="118"/>
      <c r="H218" s="118"/>
      <c r="I218" s="118"/>
      <c r="J218" s="118"/>
      <c r="K218" s="118"/>
      <c r="L218" s="118"/>
      <c r="M218" s="118"/>
      <c r="N218" s="128" t="e">
        <f t="shared" si="51"/>
        <v>#DIV/0!</v>
      </c>
      <c r="O218" s="71"/>
    </row>
    <row r="219" spans="1:15" s="5" customFormat="1" ht="15.75" hidden="1">
      <c r="A219" s="105" t="s">
        <v>77</v>
      </c>
      <c r="B219" s="3">
        <v>290</v>
      </c>
      <c r="C219" s="33" t="s">
        <v>12</v>
      </c>
      <c r="D219" s="33"/>
      <c r="E219" s="4">
        <v>0</v>
      </c>
      <c r="F219" s="119">
        <v>0</v>
      </c>
      <c r="G219" s="120">
        <v>0</v>
      </c>
      <c r="H219" s="120">
        <v>0</v>
      </c>
      <c r="I219" s="120">
        <v>0</v>
      </c>
      <c r="J219" s="120"/>
      <c r="K219" s="120">
        <v>0</v>
      </c>
      <c r="L219" s="120"/>
      <c r="M219" s="120">
        <v>0</v>
      </c>
      <c r="N219" s="128" t="e">
        <f t="shared" si="51"/>
        <v>#DIV/0!</v>
      </c>
      <c r="O219" s="72"/>
    </row>
    <row r="220" spans="1:15" s="5" customFormat="1" ht="15.75" hidden="1">
      <c r="A220" s="105" t="s">
        <v>77</v>
      </c>
      <c r="B220" s="3">
        <v>300</v>
      </c>
      <c r="C220" s="33" t="s">
        <v>13</v>
      </c>
      <c r="D220" s="33"/>
      <c r="E220" s="4">
        <f>SUM(E221:E222)</f>
        <v>0</v>
      </c>
      <c r="F220" s="119">
        <f aca="true" t="shared" si="55" ref="F220:M220">SUM(F221:F222)</f>
        <v>0</v>
      </c>
      <c r="G220" s="120">
        <f t="shared" si="55"/>
        <v>0</v>
      </c>
      <c r="H220" s="120">
        <f t="shared" si="55"/>
        <v>0</v>
      </c>
      <c r="I220" s="120">
        <f t="shared" si="55"/>
        <v>0</v>
      </c>
      <c r="J220" s="120"/>
      <c r="K220" s="120">
        <f t="shared" si="55"/>
        <v>0</v>
      </c>
      <c r="L220" s="120"/>
      <c r="M220" s="120">
        <f t="shared" si="55"/>
        <v>0</v>
      </c>
      <c r="N220" s="128" t="e">
        <f t="shared" si="51"/>
        <v>#DIV/0!</v>
      </c>
      <c r="O220" s="72"/>
    </row>
    <row r="221" spans="1:15" s="8" customFormat="1" ht="15.75" hidden="1">
      <c r="A221" s="103" t="s">
        <v>77</v>
      </c>
      <c r="B221" s="6">
        <v>310</v>
      </c>
      <c r="C221" s="32" t="s">
        <v>14</v>
      </c>
      <c r="D221" s="32"/>
      <c r="E221" s="7"/>
      <c r="F221" s="117"/>
      <c r="G221" s="118"/>
      <c r="H221" s="118"/>
      <c r="I221" s="118"/>
      <c r="J221" s="118"/>
      <c r="K221" s="118"/>
      <c r="L221" s="118"/>
      <c r="M221" s="118"/>
      <c r="N221" s="128" t="e">
        <f t="shared" si="51"/>
        <v>#DIV/0!</v>
      </c>
      <c r="O221" s="71"/>
    </row>
    <row r="222" spans="1:15" s="8" customFormat="1" ht="15.75" hidden="1">
      <c r="A222" s="103" t="s">
        <v>77</v>
      </c>
      <c r="B222" s="6">
        <v>340</v>
      </c>
      <c r="C222" s="32" t="s">
        <v>15</v>
      </c>
      <c r="D222" s="32"/>
      <c r="E222" s="7"/>
      <c r="F222" s="117"/>
      <c r="G222" s="118"/>
      <c r="H222" s="118"/>
      <c r="I222" s="118"/>
      <c r="J222" s="118"/>
      <c r="K222" s="118"/>
      <c r="L222" s="118"/>
      <c r="M222" s="118"/>
      <c r="N222" s="128" t="e">
        <f t="shared" si="51"/>
        <v>#DIV/0!</v>
      </c>
      <c r="O222" s="71"/>
    </row>
    <row r="223" spans="1:15" s="22" customFormat="1" ht="18.75" hidden="1">
      <c r="A223" s="134" t="s">
        <v>78</v>
      </c>
      <c r="B223" s="135"/>
      <c r="C223" s="135"/>
      <c r="D223" s="53"/>
      <c r="E223" s="9">
        <f>SUM(E208,E212,E219,E220)</f>
        <v>0</v>
      </c>
      <c r="F223" s="119">
        <f aca="true" t="shared" si="56" ref="F223:M223">SUM(F208,F212,F219,F220)</f>
        <v>0</v>
      </c>
      <c r="G223" s="115">
        <f t="shared" si="56"/>
        <v>0</v>
      </c>
      <c r="H223" s="115">
        <f t="shared" si="56"/>
        <v>0</v>
      </c>
      <c r="I223" s="115">
        <f t="shared" si="56"/>
        <v>0</v>
      </c>
      <c r="J223" s="115"/>
      <c r="K223" s="115">
        <f t="shared" si="56"/>
        <v>0</v>
      </c>
      <c r="L223" s="115"/>
      <c r="M223" s="115">
        <f t="shared" si="56"/>
        <v>0</v>
      </c>
      <c r="N223" s="128" t="e">
        <f t="shared" si="51"/>
        <v>#DIV/0!</v>
      </c>
      <c r="O223" s="90"/>
    </row>
    <row r="224" spans="1:15" s="40" customFormat="1" ht="31.5" customHeight="1">
      <c r="A224" s="136" t="s">
        <v>147</v>
      </c>
      <c r="B224" s="137"/>
      <c r="C224" s="137"/>
      <c r="D224" s="54"/>
      <c r="E224" s="24"/>
      <c r="F224" s="122"/>
      <c r="G224" s="122"/>
      <c r="H224" s="122"/>
      <c r="I224" s="122"/>
      <c r="J224" s="122"/>
      <c r="K224" s="122"/>
      <c r="L224" s="122"/>
      <c r="M224" s="122"/>
      <c r="N224" s="129"/>
      <c r="O224" s="81"/>
    </row>
    <row r="225" spans="1:15" s="40" customFormat="1" ht="18.75" customHeight="1">
      <c r="A225" s="105" t="s">
        <v>77</v>
      </c>
      <c r="B225" s="3">
        <v>210</v>
      </c>
      <c r="C225" s="33" t="s">
        <v>30</v>
      </c>
      <c r="D225" s="51">
        <f>D226+D229+D230</f>
        <v>2060</v>
      </c>
      <c r="E225" s="51">
        <f>E226+E229+E230</f>
        <v>3454</v>
      </c>
      <c r="F225" s="119">
        <f>F226+F229+F230</f>
        <v>4226.1</v>
      </c>
      <c r="G225" s="119">
        <f aca="true" t="shared" si="57" ref="G225:M225">G226+G229+G230</f>
        <v>-10</v>
      </c>
      <c r="H225" s="119">
        <f t="shared" si="57"/>
        <v>0</v>
      </c>
      <c r="I225" s="119">
        <f t="shared" si="57"/>
        <v>0</v>
      </c>
      <c r="J225" s="119">
        <f t="shared" si="57"/>
        <v>0</v>
      </c>
      <c r="K225" s="119">
        <f t="shared" si="57"/>
        <v>-4226.1</v>
      </c>
      <c r="L225" s="119">
        <f t="shared" si="57"/>
        <v>4226.2</v>
      </c>
      <c r="M225" s="119">
        <f t="shared" si="57"/>
        <v>1628</v>
      </c>
      <c r="N225" s="128">
        <f t="shared" si="51"/>
        <v>38.52160333159812</v>
      </c>
      <c r="O225" s="69"/>
    </row>
    <row r="226" spans="1:15" s="40" customFormat="1" ht="15.75" customHeight="1">
      <c r="A226" s="103" t="s">
        <v>77</v>
      </c>
      <c r="B226" s="30" t="s">
        <v>101</v>
      </c>
      <c r="C226" s="63" t="s">
        <v>1</v>
      </c>
      <c r="D226" s="63">
        <v>1610</v>
      </c>
      <c r="E226" s="64">
        <v>2607</v>
      </c>
      <c r="F226" s="121">
        <f aca="true" t="shared" si="58" ref="F226:K226">F227+F228</f>
        <v>3076.1000000000004</v>
      </c>
      <c r="G226" s="121">
        <f t="shared" si="58"/>
        <v>0</v>
      </c>
      <c r="H226" s="121">
        <f t="shared" si="58"/>
        <v>0</v>
      </c>
      <c r="I226" s="121">
        <f t="shared" si="58"/>
        <v>0</v>
      </c>
      <c r="J226" s="121">
        <f t="shared" si="58"/>
        <v>0</v>
      </c>
      <c r="K226" s="121">
        <f t="shared" si="58"/>
        <v>-3076.1000000000004</v>
      </c>
      <c r="L226" s="121">
        <v>3076.2</v>
      </c>
      <c r="M226" s="121">
        <v>1305.2</v>
      </c>
      <c r="N226" s="126">
        <f t="shared" si="51"/>
        <v>42.428970808139916</v>
      </c>
      <c r="O226" s="75"/>
    </row>
    <row r="227" spans="1:15" s="40" customFormat="1" ht="12.75" customHeight="1" hidden="1">
      <c r="A227" s="103"/>
      <c r="B227" s="30" t="s">
        <v>101</v>
      </c>
      <c r="C227" s="32" t="s">
        <v>136</v>
      </c>
      <c r="D227" s="32"/>
      <c r="E227" s="7"/>
      <c r="F227" s="117">
        <v>2219.3</v>
      </c>
      <c r="G227" s="117"/>
      <c r="H227" s="117"/>
      <c r="I227" s="117"/>
      <c r="J227" s="117"/>
      <c r="K227" s="117">
        <f>L227-F227</f>
        <v>-2219.3</v>
      </c>
      <c r="L227" s="117">
        <v>0</v>
      </c>
      <c r="M227" s="117">
        <v>546.7</v>
      </c>
      <c r="N227" s="126" t="e">
        <f t="shared" si="51"/>
        <v>#DIV/0!</v>
      </c>
      <c r="O227" s="66"/>
    </row>
    <row r="228" spans="1:15" s="40" customFormat="1" ht="15" customHeight="1" hidden="1">
      <c r="A228" s="103"/>
      <c r="B228" s="30" t="s">
        <v>101</v>
      </c>
      <c r="C228" s="32" t="s">
        <v>137</v>
      </c>
      <c r="D228" s="32"/>
      <c r="E228" s="7"/>
      <c r="F228" s="117">
        <v>856.8</v>
      </c>
      <c r="G228" s="117"/>
      <c r="H228" s="117"/>
      <c r="I228" s="117"/>
      <c r="J228" s="117"/>
      <c r="K228" s="117">
        <f>L228-F228</f>
        <v>-856.8</v>
      </c>
      <c r="L228" s="117">
        <v>0</v>
      </c>
      <c r="M228" s="117">
        <v>70.3</v>
      </c>
      <c r="N228" s="126" t="e">
        <f t="shared" si="51"/>
        <v>#DIV/0!</v>
      </c>
      <c r="O228" s="66"/>
    </row>
    <row r="229" spans="1:15" s="40" customFormat="1" ht="16.5" customHeight="1" hidden="1">
      <c r="A229" s="103" t="s">
        <v>77</v>
      </c>
      <c r="B229" s="6">
        <v>212</v>
      </c>
      <c r="C229" s="32" t="s">
        <v>2</v>
      </c>
      <c r="D229" s="32">
        <v>0</v>
      </c>
      <c r="E229" s="14">
        <v>60</v>
      </c>
      <c r="F229" s="117">
        <v>0</v>
      </c>
      <c r="G229" s="117">
        <v>-10</v>
      </c>
      <c r="H229" s="117">
        <v>0</v>
      </c>
      <c r="I229" s="117">
        <v>0</v>
      </c>
      <c r="J229" s="119"/>
      <c r="K229" s="117">
        <v>0</v>
      </c>
      <c r="L229" s="117">
        <v>0</v>
      </c>
      <c r="M229" s="117">
        <v>0</v>
      </c>
      <c r="N229" s="126" t="e">
        <f t="shared" si="51"/>
        <v>#DIV/0!</v>
      </c>
      <c r="O229" s="66"/>
    </row>
    <row r="230" spans="1:15" s="40" customFormat="1" ht="15.75" customHeight="1">
      <c r="A230" s="103" t="s">
        <v>77</v>
      </c>
      <c r="B230" s="6">
        <v>213</v>
      </c>
      <c r="C230" s="63" t="s">
        <v>3</v>
      </c>
      <c r="D230" s="63">
        <v>450</v>
      </c>
      <c r="E230" s="64">
        <v>787</v>
      </c>
      <c r="F230" s="121">
        <f aca="true" t="shared" si="59" ref="F230:K230">F231+F232</f>
        <v>1150</v>
      </c>
      <c r="G230" s="121">
        <f t="shared" si="59"/>
        <v>0</v>
      </c>
      <c r="H230" s="121">
        <f t="shared" si="59"/>
        <v>0</v>
      </c>
      <c r="I230" s="121">
        <f t="shared" si="59"/>
        <v>0</v>
      </c>
      <c r="J230" s="121">
        <f t="shared" si="59"/>
        <v>0</v>
      </c>
      <c r="K230" s="121">
        <f t="shared" si="59"/>
        <v>-1150</v>
      </c>
      <c r="L230" s="121">
        <v>1150</v>
      </c>
      <c r="M230" s="121">
        <v>322.8</v>
      </c>
      <c r="N230" s="126">
        <f t="shared" si="51"/>
        <v>28.069565217391307</v>
      </c>
      <c r="O230" s="75"/>
    </row>
    <row r="231" spans="1:15" s="40" customFormat="1" ht="15.75" customHeight="1" hidden="1">
      <c r="A231" s="103"/>
      <c r="B231" s="6">
        <v>213</v>
      </c>
      <c r="C231" s="32" t="s">
        <v>136</v>
      </c>
      <c r="D231" s="32"/>
      <c r="E231" s="7"/>
      <c r="F231" s="117">
        <v>750</v>
      </c>
      <c r="G231" s="117"/>
      <c r="H231" s="117"/>
      <c r="I231" s="117"/>
      <c r="J231" s="117"/>
      <c r="K231" s="117">
        <f>L231-F231</f>
        <v>-750</v>
      </c>
      <c r="L231" s="117">
        <v>0</v>
      </c>
      <c r="M231" s="117">
        <v>114.2</v>
      </c>
      <c r="N231" s="126" t="e">
        <f t="shared" si="51"/>
        <v>#DIV/0!</v>
      </c>
      <c r="O231" s="66"/>
    </row>
    <row r="232" spans="1:15" s="40" customFormat="1" ht="15.75" customHeight="1" hidden="1">
      <c r="A232" s="103"/>
      <c r="B232" s="6">
        <v>213</v>
      </c>
      <c r="C232" s="32" t="s">
        <v>137</v>
      </c>
      <c r="D232" s="32"/>
      <c r="E232" s="7"/>
      <c r="F232" s="117">
        <v>400</v>
      </c>
      <c r="G232" s="117"/>
      <c r="H232" s="117"/>
      <c r="I232" s="117"/>
      <c r="J232" s="117"/>
      <c r="K232" s="117">
        <f>L232-F232</f>
        <v>-400</v>
      </c>
      <c r="L232" s="117">
        <v>0</v>
      </c>
      <c r="M232" s="117">
        <v>21.2</v>
      </c>
      <c r="N232" s="126" t="e">
        <f t="shared" si="51"/>
        <v>#DIV/0!</v>
      </c>
      <c r="O232" s="66"/>
    </row>
    <row r="233" spans="1:15" s="5" customFormat="1" ht="15.75">
      <c r="A233" s="105" t="s">
        <v>77</v>
      </c>
      <c r="B233" s="3">
        <v>220</v>
      </c>
      <c r="C233" s="33" t="s">
        <v>4</v>
      </c>
      <c r="D233" s="20">
        <f aca="true" t="shared" si="60" ref="D233:M233">D235+D236+D237+D238+D234</f>
        <v>566</v>
      </c>
      <c r="E233" s="20">
        <f t="shared" si="60"/>
        <v>803</v>
      </c>
      <c r="F233" s="119">
        <f t="shared" si="60"/>
        <v>431.1</v>
      </c>
      <c r="G233" s="120">
        <f t="shared" si="60"/>
        <v>5</v>
      </c>
      <c r="H233" s="120">
        <f t="shared" si="60"/>
        <v>357</v>
      </c>
      <c r="I233" s="120">
        <f t="shared" si="60"/>
        <v>224</v>
      </c>
      <c r="J233" s="120"/>
      <c r="K233" s="120">
        <f t="shared" si="60"/>
        <v>0</v>
      </c>
      <c r="L233" s="120">
        <f t="shared" si="60"/>
        <v>431.1</v>
      </c>
      <c r="M233" s="120">
        <f t="shared" si="60"/>
        <v>218.9</v>
      </c>
      <c r="N233" s="128">
        <f t="shared" si="51"/>
        <v>50.7770818835537</v>
      </c>
      <c r="O233" s="76"/>
    </row>
    <row r="234" spans="1:15" s="5" customFormat="1" ht="15.75" hidden="1">
      <c r="A234" s="103" t="s">
        <v>77</v>
      </c>
      <c r="B234" s="6">
        <v>221</v>
      </c>
      <c r="C234" s="32" t="s">
        <v>5</v>
      </c>
      <c r="D234" s="32">
        <v>0</v>
      </c>
      <c r="E234" s="7">
        <v>0</v>
      </c>
      <c r="F234" s="117">
        <v>0</v>
      </c>
      <c r="G234" s="118">
        <v>0</v>
      </c>
      <c r="H234" s="118">
        <v>0</v>
      </c>
      <c r="I234" s="118"/>
      <c r="J234" s="118"/>
      <c r="K234" s="118"/>
      <c r="L234" s="120"/>
      <c r="M234" s="120"/>
      <c r="N234" s="128" t="e">
        <f t="shared" si="51"/>
        <v>#DIV/0!</v>
      </c>
      <c r="O234" s="72"/>
    </row>
    <row r="235" spans="1:15" s="40" customFormat="1" ht="18.75" hidden="1">
      <c r="A235" s="103" t="s">
        <v>77</v>
      </c>
      <c r="B235" s="6">
        <v>222</v>
      </c>
      <c r="C235" s="32" t="s">
        <v>6</v>
      </c>
      <c r="D235" s="32">
        <v>0</v>
      </c>
      <c r="E235" s="7">
        <v>30</v>
      </c>
      <c r="F235" s="117">
        <v>0</v>
      </c>
      <c r="G235" s="117">
        <v>0</v>
      </c>
      <c r="H235" s="119">
        <v>0</v>
      </c>
      <c r="I235" s="119"/>
      <c r="J235" s="119"/>
      <c r="K235" s="119"/>
      <c r="L235" s="119"/>
      <c r="M235" s="119"/>
      <c r="N235" s="128" t="e">
        <f t="shared" si="51"/>
        <v>#DIV/0!</v>
      </c>
      <c r="O235" s="66"/>
    </row>
    <row r="236" spans="1:15" s="40" customFormat="1" ht="16.5" customHeight="1">
      <c r="A236" s="103" t="s">
        <v>77</v>
      </c>
      <c r="B236" s="6">
        <v>223</v>
      </c>
      <c r="C236" s="32" t="s">
        <v>7</v>
      </c>
      <c r="D236" s="32">
        <v>492</v>
      </c>
      <c r="E236" s="7">
        <v>465</v>
      </c>
      <c r="F236" s="117">
        <v>399</v>
      </c>
      <c r="G236" s="117">
        <v>0</v>
      </c>
      <c r="H236" s="117">
        <v>349</v>
      </c>
      <c r="I236" s="117">
        <v>221</v>
      </c>
      <c r="J236" s="119"/>
      <c r="K236" s="117">
        <v>0</v>
      </c>
      <c r="L236" s="117">
        <v>399</v>
      </c>
      <c r="M236" s="117">
        <v>218.4</v>
      </c>
      <c r="N236" s="126">
        <f t="shared" si="51"/>
        <v>54.736842105263165</v>
      </c>
      <c r="O236" s="66"/>
    </row>
    <row r="237" spans="1:15" s="40" customFormat="1" ht="14.25" customHeight="1" hidden="1">
      <c r="A237" s="103" t="s">
        <v>77</v>
      </c>
      <c r="B237" s="6">
        <v>225</v>
      </c>
      <c r="C237" s="32" t="s">
        <v>9</v>
      </c>
      <c r="D237" s="32">
        <v>0</v>
      </c>
      <c r="E237" s="7">
        <v>210</v>
      </c>
      <c r="F237" s="117">
        <v>0</v>
      </c>
      <c r="G237" s="117">
        <v>0</v>
      </c>
      <c r="H237" s="117">
        <v>0</v>
      </c>
      <c r="I237" s="117"/>
      <c r="J237" s="117"/>
      <c r="K237" s="117">
        <v>0</v>
      </c>
      <c r="L237" s="117">
        <v>0</v>
      </c>
      <c r="M237" s="117">
        <v>0</v>
      </c>
      <c r="N237" s="126" t="e">
        <f t="shared" si="51"/>
        <v>#DIV/0!</v>
      </c>
      <c r="O237" s="66"/>
    </row>
    <row r="238" spans="1:15" s="40" customFormat="1" ht="15.75" customHeight="1">
      <c r="A238" s="103" t="s">
        <v>77</v>
      </c>
      <c r="B238" s="6">
        <v>226</v>
      </c>
      <c r="C238" s="32" t="s">
        <v>10</v>
      </c>
      <c r="D238" s="32">
        <v>74</v>
      </c>
      <c r="E238" s="7">
        <v>98</v>
      </c>
      <c r="F238" s="117">
        <v>32.1</v>
      </c>
      <c r="G238" s="117">
        <v>5</v>
      </c>
      <c r="H238" s="117">
        <v>8</v>
      </c>
      <c r="I238" s="117">
        <v>3</v>
      </c>
      <c r="J238" s="117"/>
      <c r="K238" s="117">
        <v>0</v>
      </c>
      <c r="L238" s="117">
        <v>32.1</v>
      </c>
      <c r="M238" s="117">
        <v>0.5</v>
      </c>
      <c r="N238" s="126">
        <f t="shared" si="51"/>
        <v>1.557632398753894</v>
      </c>
      <c r="O238" s="66"/>
    </row>
    <row r="239" spans="1:15" s="40" customFormat="1" ht="15" customHeight="1">
      <c r="A239" s="105" t="s">
        <v>77</v>
      </c>
      <c r="B239" s="3">
        <v>290</v>
      </c>
      <c r="C239" s="33" t="s">
        <v>12</v>
      </c>
      <c r="D239" s="33">
        <v>12</v>
      </c>
      <c r="E239" s="4">
        <v>64</v>
      </c>
      <c r="F239" s="119">
        <v>50</v>
      </c>
      <c r="G239" s="119">
        <v>0</v>
      </c>
      <c r="H239" s="119">
        <v>38</v>
      </c>
      <c r="I239" s="119">
        <v>20</v>
      </c>
      <c r="J239" s="119"/>
      <c r="K239" s="119">
        <v>0</v>
      </c>
      <c r="L239" s="119">
        <v>50</v>
      </c>
      <c r="M239" s="119">
        <v>21</v>
      </c>
      <c r="N239" s="128">
        <f t="shared" si="51"/>
        <v>42</v>
      </c>
      <c r="O239" s="66"/>
    </row>
    <row r="240" spans="1:15" s="40" customFormat="1" ht="15.75" customHeight="1">
      <c r="A240" s="105" t="s">
        <v>77</v>
      </c>
      <c r="B240" s="3">
        <v>300</v>
      </c>
      <c r="C240" s="33" t="s">
        <v>13</v>
      </c>
      <c r="D240" s="4">
        <f aca="true" t="shared" si="61" ref="D240:M240">D241+D242</f>
        <v>20</v>
      </c>
      <c r="E240" s="4">
        <f t="shared" si="61"/>
        <v>485</v>
      </c>
      <c r="F240" s="119">
        <f t="shared" si="61"/>
        <v>10</v>
      </c>
      <c r="G240" s="120">
        <f t="shared" si="61"/>
        <v>-5</v>
      </c>
      <c r="H240" s="120">
        <f t="shared" si="61"/>
        <v>27</v>
      </c>
      <c r="I240" s="120">
        <f t="shared" si="61"/>
        <v>3</v>
      </c>
      <c r="J240" s="120"/>
      <c r="K240" s="120">
        <f t="shared" si="61"/>
        <v>0</v>
      </c>
      <c r="L240" s="120">
        <f t="shared" si="61"/>
        <v>10</v>
      </c>
      <c r="M240" s="120">
        <f t="shared" si="61"/>
        <v>0</v>
      </c>
      <c r="N240" s="128">
        <f t="shared" si="51"/>
        <v>0</v>
      </c>
      <c r="O240" s="72"/>
    </row>
    <row r="241" spans="1:15" s="40" customFormat="1" ht="18.75" hidden="1">
      <c r="A241" s="103" t="s">
        <v>77</v>
      </c>
      <c r="B241" s="6">
        <v>310</v>
      </c>
      <c r="C241" s="32" t="s">
        <v>14</v>
      </c>
      <c r="D241" s="32">
        <v>0</v>
      </c>
      <c r="E241" s="7">
        <v>418</v>
      </c>
      <c r="F241" s="117">
        <v>0</v>
      </c>
      <c r="G241" s="117">
        <v>0</v>
      </c>
      <c r="H241" s="117"/>
      <c r="I241" s="117"/>
      <c r="J241" s="119"/>
      <c r="K241" s="117">
        <v>0</v>
      </c>
      <c r="L241" s="117">
        <v>0</v>
      </c>
      <c r="M241" s="117">
        <v>0</v>
      </c>
      <c r="N241" s="126" t="e">
        <f t="shared" si="51"/>
        <v>#DIV/0!</v>
      </c>
      <c r="O241" s="66"/>
    </row>
    <row r="242" spans="1:15" s="40" customFormat="1" ht="17.25" customHeight="1">
      <c r="A242" s="103" t="s">
        <v>77</v>
      </c>
      <c r="B242" s="6">
        <v>340</v>
      </c>
      <c r="C242" s="32" t="s">
        <v>15</v>
      </c>
      <c r="D242" s="32">
        <v>20</v>
      </c>
      <c r="E242" s="7">
        <v>67</v>
      </c>
      <c r="F242" s="117">
        <v>10</v>
      </c>
      <c r="G242" s="117">
        <v>-5</v>
      </c>
      <c r="H242" s="117">
        <v>27</v>
      </c>
      <c r="I242" s="117">
        <v>3</v>
      </c>
      <c r="J242" s="119"/>
      <c r="K242" s="117">
        <v>0</v>
      </c>
      <c r="L242" s="117">
        <v>10</v>
      </c>
      <c r="M242" s="117">
        <v>0</v>
      </c>
      <c r="N242" s="126">
        <f t="shared" si="51"/>
        <v>0</v>
      </c>
      <c r="O242" s="66"/>
    </row>
    <row r="243" spans="1:15" s="40" customFormat="1" ht="18.75">
      <c r="A243" s="107" t="s">
        <v>78</v>
      </c>
      <c r="B243" s="53"/>
      <c r="C243" s="53"/>
      <c r="D243" s="15">
        <f>D225+D233+D239+D240</f>
        <v>2658</v>
      </c>
      <c r="E243" s="15">
        <f>E225+E233+E239+E240</f>
        <v>4806</v>
      </c>
      <c r="F243" s="115">
        <f>F225+F233+F239+F240</f>
        <v>4717.200000000001</v>
      </c>
      <c r="G243" s="115">
        <f aca="true" t="shared" si="62" ref="G243:M243">G225+G233+G239+G240</f>
        <v>-10</v>
      </c>
      <c r="H243" s="115">
        <f t="shared" si="62"/>
        <v>422</v>
      </c>
      <c r="I243" s="115">
        <f t="shared" si="62"/>
        <v>247</v>
      </c>
      <c r="J243" s="115"/>
      <c r="K243" s="115">
        <f t="shared" si="62"/>
        <v>-4226.1</v>
      </c>
      <c r="L243" s="115">
        <f t="shared" si="62"/>
        <v>4717.3</v>
      </c>
      <c r="M243" s="115">
        <f t="shared" si="62"/>
        <v>1867.9</v>
      </c>
      <c r="N243" s="127">
        <f t="shared" si="51"/>
        <v>39.59680325609989</v>
      </c>
      <c r="O243" s="73"/>
    </row>
    <row r="244" spans="1:15" ht="33.75" customHeight="1" hidden="1">
      <c r="A244" s="136" t="s">
        <v>42</v>
      </c>
      <c r="B244" s="137"/>
      <c r="C244" s="137"/>
      <c r="D244" s="54"/>
      <c r="E244" s="13"/>
      <c r="F244" s="117"/>
      <c r="G244" s="123"/>
      <c r="H244" s="123"/>
      <c r="I244" s="123"/>
      <c r="J244" s="123"/>
      <c r="K244" s="123"/>
      <c r="L244" s="123"/>
      <c r="M244" s="123"/>
      <c r="N244" s="128" t="e">
        <f t="shared" si="51"/>
        <v>#DIV/0!</v>
      </c>
      <c r="O244" s="89"/>
    </row>
    <row r="245" spans="1:15" s="8" customFormat="1" ht="19.5" customHeight="1" hidden="1">
      <c r="A245" s="105" t="s">
        <v>33</v>
      </c>
      <c r="B245" s="3">
        <v>210</v>
      </c>
      <c r="C245" s="33" t="s">
        <v>30</v>
      </c>
      <c r="D245" s="33"/>
      <c r="E245" s="7">
        <v>4</v>
      </c>
      <c r="F245" s="119">
        <f aca="true" t="shared" si="63" ref="F245:M245">SUM(F246:F248)</f>
        <v>0</v>
      </c>
      <c r="G245" s="124">
        <f t="shared" si="63"/>
        <v>0</v>
      </c>
      <c r="H245" s="124">
        <f t="shared" si="63"/>
        <v>0</v>
      </c>
      <c r="I245" s="124">
        <f t="shared" si="63"/>
        <v>0</v>
      </c>
      <c r="J245" s="124"/>
      <c r="K245" s="124">
        <f t="shared" si="63"/>
        <v>0</v>
      </c>
      <c r="L245" s="124"/>
      <c r="M245" s="124">
        <f t="shared" si="63"/>
        <v>0</v>
      </c>
      <c r="N245" s="128" t="e">
        <f t="shared" si="51"/>
        <v>#DIV/0!</v>
      </c>
      <c r="O245" s="71"/>
    </row>
    <row r="246" spans="1:15" s="8" customFormat="1" ht="15.75" hidden="1">
      <c r="A246" s="103" t="s">
        <v>33</v>
      </c>
      <c r="B246" s="6">
        <v>211</v>
      </c>
      <c r="C246" s="32" t="s">
        <v>1</v>
      </c>
      <c r="D246" s="32"/>
      <c r="E246" s="9">
        <f>SUM(E225,E233,E243)</f>
        <v>9063</v>
      </c>
      <c r="F246" s="117"/>
      <c r="G246" s="118"/>
      <c r="H246" s="118"/>
      <c r="I246" s="118"/>
      <c r="J246" s="118"/>
      <c r="K246" s="118"/>
      <c r="L246" s="118"/>
      <c r="M246" s="118"/>
      <c r="N246" s="128" t="e">
        <f t="shared" si="51"/>
        <v>#DIV/0!</v>
      </c>
      <c r="O246" s="71"/>
    </row>
    <row r="247" spans="1:15" s="29" customFormat="1" ht="15.75" customHeight="1" hidden="1">
      <c r="A247" s="103" t="s">
        <v>33</v>
      </c>
      <c r="B247" s="6">
        <v>212</v>
      </c>
      <c r="C247" s="31" t="s">
        <v>2</v>
      </c>
      <c r="D247" s="31"/>
      <c r="E247" s="17"/>
      <c r="F247" s="117"/>
      <c r="G247" s="125"/>
      <c r="H247" s="125"/>
      <c r="I247" s="125"/>
      <c r="J247" s="125"/>
      <c r="K247" s="125"/>
      <c r="L247" s="125"/>
      <c r="M247" s="125"/>
      <c r="N247" s="128" t="e">
        <f t="shared" si="51"/>
        <v>#DIV/0!</v>
      </c>
      <c r="O247" s="88"/>
    </row>
    <row r="248" spans="1:15" s="8" customFormat="1" ht="15.75" hidden="1">
      <c r="A248" s="103" t="s">
        <v>33</v>
      </c>
      <c r="B248" s="6">
        <v>213</v>
      </c>
      <c r="C248" s="32" t="s">
        <v>3</v>
      </c>
      <c r="D248" s="32"/>
      <c r="E248" s="7"/>
      <c r="F248" s="117"/>
      <c r="G248" s="118"/>
      <c r="H248" s="118"/>
      <c r="I248" s="118"/>
      <c r="J248" s="118"/>
      <c r="K248" s="118"/>
      <c r="L248" s="118"/>
      <c r="M248" s="118"/>
      <c r="N248" s="128" t="e">
        <f t="shared" si="51"/>
        <v>#DIV/0!</v>
      </c>
      <c r="O248" s="71"/>
    </row>
    <row r="249" spans="1:15" s="8" customFormat="1" ht="15.75" hidden="1">
      <c r="A249" s="105" t="s">
        <v>79</v>
      </c>
      <c r="B249" s="3">
        <v>220</v>
      </c>
      <c r="C249" s="33" t="s">
        <v>4</v>
      </c>
      <c r="D249" s="33"/>
      <c r="E249" s="4">
        <f>SUM(E250:E255)</f>
        <v>0</v>
      </c>
      <c r="F249" s="119">
        <f aca="true" t="shared" si="64" ref="F249:M249">SUM(F250:F255)</f>
        <v>0</v>
      </c>
      <c r="G249" s="120">
        <f t="shared" si="64"/>
        <v>0</v>
      </c>
      <c r="H249" s="120">
        <f t="shared" si="64"/>
        <v>0</v>
      </c>
      <c r="I249" s="120">
        <f t="shared" si="64"/>
        <v>0</v>
      </c>
      <c r="J249" s="120"/>
      <c r="K249" s="120">
        <f t="shared" si="64"/>
        <v>0</v>
      </c>
      <c r="L249" s="120"/>
      <c r="M249" s="120">
        <f t="shared" si="64"/>
        <v>0</v>
      </c>
      <c r="N249" s="128" t="e">
        <f t="shared" si="51"/>
        <v>#DIV/0!</v>
      </c>
      <c r="O249" s="71"/>
    </row>
    <row r="250" spans="1:15" s="8" customFormat="1" ht="15.75" hidden="1">
      <c r="A250" s="103" t="s">
        <v>33</v>
      </c>
      <c r="B250" s="6">
        <v>221</v>
      </c>
      <c r="C250" s="32" t="s">
        <v>5</v>
      </c>
      <c r="D250" s="32"/>
      <c r="E250" s="7"/>
      <c r="F250" s="117"/>
      <c r="G250" s="118"/>
      <c r="H250" s="118"/>
      <c r="I250" s="118"/>
      <c r="J250" s="118"/>
      <c r="K250" s="118"/>
      <c r="L250" s="118"/>
      <c r="M250" s="118"/>
      <c r="N250" s="128" t="e">
        <f t="shared" si="51"/>
        <v>#DIV/0!</v>
      </c>
      <c r="O250" s="71"/>
    </row>
    <row r="251" spans="1:15" s="29" customFormat="1" ht="15.75" customHeight="1" hidden="1">
      <c r="A251" s="103" t="s">
        <v>33</v>
      </c>
      <c r="B251" s="6">
        <v>222</v>
      </c>
      <c r="C251" s="32" t="s">
        <v>6</v>
      </c>
      <c r="D251" s="32"/>
      <c r="E251" s="17"/>
      <c r="F251" s="117"/>
      <c r="G251" s="125"/>
      <c r="H251" s="125"/>
      <c r="I251" s="125"/>
      <c r="J251" s="125"/>
      <c r="K251" s="125"/>
      <c r="L251" s="125"/>
      <c r="M251" s="125"/>
      <c r="N251" s="128" t="e">
        <f t="shared" si="51"/>
        <v>#DIV/0!</v>
      </c>
      <c r="O251" s="88"/>
    </row>
    <row r="252" spans="1:15" s="8" customFormat="1" ht="15.75" hidden="1">
      <c r="A252" s="103" t="s">
        <v>33</v>
      </c>
      <c r="B252" s="6">
        <v>223</v>
      </c>
      <c r="C252" s="32" t="s">
        <v>7</v>
      </c>
      <c r="D252" s="32"/>
      <c r="E252" s="14"/>
      <c r="F252" s="117"/>
      <c r="G252" s="118"/>
      <c r="H252" s="118"/>
      <c r="I252" s="118"/>
      <c r="J252" s="118"/>
      <c r="K252" s="118"/>
      <c r="L252" s="118"/>
      <c r="M252" s="118"/>
      <c r="N252" s="128" t="e">
        <f t="shared" si="51"/>
        <v>#DIV/0!</v>
      </c>
      <c r="O252" s="71"/>
    </row>
    <row r="253" spans="1:15" s="8" customFormat="1" ht="15.75" hidden="1">
      <c r="A253" s="103" t="s">
        <v>33</v>
      </c>
      <c r="B253" s="6">
        <v>224</v>
      </c>
      <c r="C253" s="32" t="s">
        <v>8</v>
      </c>
      <c r="D253" s="32"/>
      <c r="E253" s="14"/>
      <c r="F253" s="117"/>
      <c r="G253" s="118"/>
      <c r="H253" s="118"/>
      <c r="I253" s="118"/>
      <c r="J253" s="118"/>
      <c r="K253" s="118"/>
      <c r="L253" s="118"/>
      <c r="M253" s="118"/>
      <c r="N253" s="128" t="e">
        <f t="shared" si="51"/>
        <v>#DIV/0!</v>
      </c>
      <c r="O253" s="71"/>
    </row>
    <row r="254" spans="1:15" s="8" customFormat="1" ht="15.75" hidden="1">
      <c r="A254" s="103" t="s">
        <v>33</v>
      </c>
      <c r="B254" s="6">
        <v>225</v>
      </c>
      <c r="C254" s="32" t="s">
        <v>9</v>
      </c>
      <c r="D254" s="32"/>
      <c r="E254" s="14"/>
      <c r="F254" s="117"/>
      <c r="G254" s="118"/>
      <c r="H254" s="118"/>
      <c r="I254" s="118"/>
      <c r="J254" s="118"/>
      <c r="K254" s="118"/>
      <c r="L254" s="118"/>
      <c r="M254" s="118"/>
      <c r="N254" s="128" t="e">
        <f t="shared" si="51"/>
        <v>#DIV/0!</v>
      </c>
      <c r="O254" s="71"/>
    </row>
    <row r="255" spans="1:15" s="29" customFormat="1" ht="15.75" customHeight="1" hidden="1">
      <c r="A255" s="103" t="s">
        <v>33</v>
      </c>
      <c r="B255" s="6">
        <v>226</v>
      </c>
      <c r="C255" s="7" t="s">
        <v>10</v>
      </c>
      <c r="D255" s="7"/>
      <c r="E255" s="17"/>
      <c r="F255" s="117"/>
      <c r="G255" s="125"/>
      <c r="H255" s="125"/>
      <c r="I255" s="125"/>
      <c r="J255" s="125"/>
      <c r="K255" s="125"/>
      <c r="L255" s="125"/>
      <c r="M255" s="125"/>
      <c r="N255" s="128" t="e">
        <f t="shared" si="51"/>
        <v>#DIV/0!</v>
      </c>
      <c r="O255" s="88"/>
    </row>
    <row r="256" spans="1:15" s="8" customFormat="1" ht="18" customHeight="1" hidden="1">
      <c r="A256" s="103"/>
      <c r="B256" s="6"/>
      <c r="C256" s="23"/>
      <c r="D256" s="23"/>
      <c r="E256" s="19"/>
      <c r="F256" s="117"/>
      <c r="G256" s="125"/>
      <c r="H256" s="125"/>
      <c r="I256" s="125"/>
      <c r="J256" s="125"/>
      <c r="K256" s="125"/>
      <c r="L256" s="125"/>
      <c r="M256" s="125"/>
      <c r="N256" s="128" t="e">
        <f t="shared" si="51"/>
        <v>#DIV/0!</v>
      </c>
      <c r="O256" s="71"/>
    </row>
    <row r="257" spans="1:15" s="5" customFormat="1" ht="15.75" hidden="1">
      <c r="A257" s="105"/>
      <c r="B257" s="3"/>
      <c r="C257" s="33"/>
      <c r="D257" s="33"/>
      <c r="E257" s="4"/>
      <c r="F257" s="117"/>
      <c r="G257" s="120"/>
      <c r="H257" s="120"/>
      <c r="I257" s="120"/>
      <c r="J257" s="120"/>
      <c r="K257" s="120"/>
      <c r="L257" s="120"/>
      <c r="M257" s="120"/>
      <c r="N257" s="128" t="e">
        <f t="shared" si="51"/>
        <v>#DIV/0!</v>
      </c>
      <c r="O257" s="72"/>
    </row>
    <row r="258" spans="1:15" s="8" customFormat="1" ht="18" customHeight="1" hidden="1">
      <c r="A258" s="103"/>
      <c r="B258" s="6"/>
      <c r="C258" s="7"/>
      <c r="D258" s="7"/>
      <c r="E258" s="19"/>
      <c r="F258" s="117"/>
      <c r="G258" s="125"/>
      <c r="H258" s="125"/>
      <c r="I258" s="125"/>
      <c r="J258" s="125"/>
      <c r="K258" s="125"/>
      <c r="L258" s="125"/>
      <c r="M258" s="125"/>
      <c r="N258" s="128" t="e">
        <f t="shared" si="51"/>
        <v>#DIV/0!</v>
      </c>
      <c r="O258" s="71"/>
    </row>
    <row r="259" spans="1:15" s="8" customFormat="1" ht="18" customHeight="1" hidden="1">
      <c r="A259" s="103"/>
      <c r="B259" s="6"/>
      <c r="C259" s="7"/>
      <c r="D259" s="7"/>
      <c r="E259" s="19"/>
      <c r="F259" s="117"/>
      <c r="G259" s="125"/>
      <c r="H259" s="125"/>
      <c r="I259" s="125"/>
      <c r="J259" s="125"/>
      <c r="K259" s="125"/>
      <c r="L259" s="125"/>
      <c r="M259" s="125"/>
      <c r="N259" s="128" t="e">
        <f t="shared" si="51"/>
        <v>#DIV/0!</v>
      </c>
      <c r="O259" s="71"/>
    </row>
    <row r="260" spans="1:15" s="22" customFormat="1" ht="18.75" hidden="1">
      <c r="A260" s="134"/>
      <c r="B260" s="135"/>
      <c r="C260" s="135"/>
      <c r="D260" s="53"/>
      <c r="E260" s="9"/>
      <c r="F260" s="119"/>
      <c r="G260" s="115"/>
      <c r="H260" s="115"/>
      <c r="I260" s="115"/>
      <c r="J260" s="115"/>
      <c r="K260" s="115"/>
      <c r="L260" s="115"/>
      <c r="M260" s="115"/>
      <c r="N260" s="128" t="e">
        <f t="shared" si="51"/>
        <v>#DIV/0!</v>
      </c>
      <c r="O260" s="90"/>
    </row>
    <row r="261" spans="1:15" s="26" customFormat="1" ht="21.75" customHeight="1" hidden="1">
      <c r="A261" s="132" t="s">
        <v>47</v>
      </c>
      <c r="B261" s="133"/>
      <c r="C261" s="133"/>
      <c r="D261" s="24"/>
      <c r="E261" s="24"/>
      <c r="F261" s="122"/>
      <c r="G261" s="122"/>
      <c r="H261" s="122"/>
      <c r="I261" s="122"/>
      <c r="J261" s="122"/>
      <c r="K261" s="122"/>
      <c r="L261" s="122"/>
      <c r="M261" s="122"/>
      <c r="N261" s="128" t="e">
        <f t="shared" si="51"/>
        <v>#DIV/0!</v>
      </c>
      <c r="O261" s="83"/>
    </row>
    <row r="262" spans="1:15" s="27" customFormat="1" ht="15.75" hidden="1">
      <c r="A262" s="108" t="s">
        <v>48</v>
      </c>
      <c r="B262" s="18" t="s">
        <v>49</v>
      </c>
      <c r="C262" s="23" t="s">
        <v>104</v>
      </c>
      <c r="D262" s="55" t="s">
        <v>115</v>
      </c>
      <c r="E262" s="17">
        <v>0</v>
      </c>
      <c r="F262" s="117">
        <v>0</v>
      </c>
      <c r="G262" s="125">
        <v>0</v>
      </c>
      <c r="H262" s="125">
        <v>0</v>
      </c>
      <c r="I262" s="125"/>
      <c r="J262" s="125"/>
      <c r="K262" s="125"/>
      <c r="L262" s="125"/>
      <c r="M262" s="125"/>
      <c r="N262" s="128" t="e">
        <f t="shared" si="51"/>
        <v>#DIV/0!</v>
      </c>
      <c r="O262" s="82"/>
    </row>
    <row r="263" spans="1:15" s="27" customFormat="1" ht="17.25" customHeight="1" hidden="1">
      <c r="A263" s="108" t="s">
        <v>48</v>
      </c>
      <c r="B263" s="18" t="s">
        <v>38</v>
      </c>
      <c r="C263" s="23" t="s">
        <v>105</v>
      </c>
      <c r="D263" s="55" t="s">
        <v>116</v>
      </c>
      <c r="E263" s="19">
        <v>29</v>
      </c>
      <c r="F263" s="117"/>
      <c r="G263" s="125">
        <v>0</v>
      </c>
      <c r="H263" s="125">
        <v>10</v>
      </c>
      <c r="I263" s="125">
        <v>10</v>
      </c>
      <c r="J263" s="125"/>
      <c r="K263" s="125"/>
      <c r="L263" s="125"/>
      <c r="M263" s="125"/>
      <c r="N263" s="128" t="e">
        <f t="shared" si="51"/>
        <v>#DIV/0!</v>
      </c>
      <c r="O263" s="82"/>
    </row>
    <row r="264" spans="1:15" s="27" customFormat="1" ht="18.75" customHeight="1" hidden="1">
      <c r="A264" s="108" t="s">
        <v>48</v>
      </c>
      <c r="B264" s="18" t="s">
        <v>55</v>
      </c>
      <c r="C264" s="32" t="s">
        <v>15</v>
      </c>
      <c r="D264" s="56">
        <v>5</v>
      </c>
      <c r="E264" s="19">
        <v>14</v>
      </c>
      <c r="F264" s="117">
        <v>0</v>
      </c>
      <c r="G264" s="125">
        <v>0</v>
      </c>
      <c r="H264" s="125">
        <v>0</v>
      </c>
      <c r="I264" s="125">
        <v>0</v>
      </c>
      <c r="J264" s="125"/>
      <c r="K264" s="125">
        <v>0</v>
      </c>
      <c r="L264" s="125">
        <v>0</v>
      </c>
      <c r="M264" s="125"/>
      <c r="N264" s="128" t="e">
        <f t="shared" si="51"/>
        <v>#DIV/0!</v>
      </c>
      <c r="O264" s="82"/>
    </row>
    <row r="265" spans="1:15" s="27" customFormat="1" ht="15.75" hidden="1">
      <c r="A265" s="108" t="s">
        <v>81</v>
      </c>
      <c r="B265" s="18" t="s">
        <v>49</v>
      </c>
      <c r="C265" s="23" t="s">
        <v>82</v>
      </c>
      <c r="D265" s="23"/>
      <c r="E265" s="19"/>
      <c r="F265" s="117">
        <f>SUM(G265:M265)</f>
        <v>0</v>
      </c>
      <c r="G265" s="125"/>
      <c r="H265" s="125"/>
      <c r="I265" s="125"/>
      <c r="J265" s="125"/>
      <c r="K265" s="125"/>
      <c r="L265" s="125"/>
      <c r="M265" s="125"/>
      <c r="N265" s="128" t="e">
        <f t="shared" si="51"/>
        <v>#DIV/0!</v>
      </c>
      <c r="O265" s="82"/>
    </row>
    <row r="266" spans="1:15" s="27" customFormat="1" ht="15.75" hidden="1">
      <c r="A266" s="108" t="s">
        <v>81</v>
      </c>
      <c r="B266" s="18" t="s">
        <v>38</v>
      </c>
      <c r="C266" s="23" t="s">
        <v>82</v>
      </c>
      <c r="D266" s="23"/>
      <c r="E266" s="19"/>
      <c r="F266" s="117">
        <f>SUM(G266:M266)</f>
        <v>0</v>
      </c>
      <c r="G266" s="125"/>
      <c r="H266" s="125"/>
      <c r="I266" s="125"/>
      <c r="J266" s="125"/>
      <c r="K266" s="125"/>
      <c r="L266" s="125"/>
      <c r="M266" s="125"/>
      <c r="N266" s="128" t="e">
        <f t="shared" si="51"/>
        <v>#DIV/0!</v>
      </c>
      <c r="O266" s="82"/>
    </row>
    <row r="267" spans="1:15" s="27" customFormat="1" ht="15.75" hidden="1">
      <c r="A267" s="108" t="s">
        <v>81</v>
      </c>
      <c r="B267" s="18" t="s">
        <v>55</v>
      </c>
      <c r="C267" s="23" t="s">
        <v>82</v>
      </c>
      <c r="D267" s="23"/>
      <c r="E267" s="19"/>
      <c r="F267" s="117">
        <f>SUM(G267:M267)</f>
        <v>0</v>
      </c>
      <c r="G267" s="125"/>
      <c r="H267" s="125"/>
      <c r="I267" s="125"/>
      <c r="J267" s="125"/>
      <c r="K267" s="125"/>
      <c r="L267" s="125"/>
      <c r="M267" s="125"/>
      <c r="N267" s="128" t="e">
        <f t="shared" si="51"/>
        <v>#DIV/0!</v>
      </c>
      <c r="O267" s="82"/>
    </row>
    <row r="268" spans="1:15" s="27" customFormat="1" ht="15.75" hidden="1">
      <c r="A268" s="107" t="s">
        <v>50</v>
      </c>
      <c r="B268" s="53"/>
      <c r="C268" s="53"/>
      <c r="D268" s="15">
        <f aca="true" t="shared" si="65" ref="D268:M268">D262+D263+D264</f>
        <v>12</v>
      </c>
      <c r="E268" s="15">
        <f t="shared" si="65"/>
        <v>43</v>
      </c>
      <c r="F268" s="115">
        <f t="shared" si="65"/>
        <v>0</v>
      </c>
      <c r="G268" s="115">
        <f t="shared" si="65"/>
        <v>0</v>
      </c>
      <c r="H268" s="115">
        <f t="shared" si="65"/>
        <v>10</v>
      </c>
      <c r="I268" s="115">
        <f t="shared" si="65"/>
        <v>10</v>
      </c>
      <c r="J268" s="115"/>
      <c r="K268" s="115">
        <f t="shared" si="65"/>
        <v>0</v>
      </c>
      <c r="L268" s="115">
        <f t="shared" si="65"/>
        <v>0</v>
      </c>
      <c r="M268" s="115">
        <f t="shared" si="65"/>
        <v>0</v>
      </c>
      <c r="N268" s="128" t="e">
        <f aca="true" t="shared" si="66" ref="N268:N303">M268/L268*100</f>
        <v>#DIV/0!</v>
      </c>
      <c r="O268" s="82"/>
    </row>
    <row r="269" spans="1:15" s="27" customFormat="1" ht="21.75" customHeight="1" hidden="1">
      <c r="A269" s="136" t="s">
        <v>102</v>
      </c>
      <c r="B269" s="137"/>
      <c r="C269" s="137"/>
      <c r="D269" s="54"/>
      <c r="E269" s="41"/>
      <c r="F269" s="123"/>
      <c r="G269" s="123"/>
      <c r="H269" s="123"/>
      <c r="I269" s="123"/>
      <c r="J269" s="123"/>
      <c r="K269" s="123"/>
      <c r="L269" s="123"/>
      <c r="M269" s="123"/>
      <c r="N269" s="129"/>
      <c r="O269" s="79"/>
    </row>
    <row r="270" spans="1:15" s="45" customFormat="1" ht="15.75" customHeight="1" hidden="1">
      <c r="A270" s="108" t="s">
        <v>103</v>
      </c>
      <c r="B270" s="6">
        <v>222</v>
      </c>
      <c r="C270" s="32" t="s">
        <v>6</v>
      </c>
      <c r="D270" s="32">
        <v>0</v>
      </c>
      <c r="E270" s="44">
        <v>13</v>
      </c>
      <c r="F270" s="117">
        <v>0</v>
      </c>
      <c r="G270" s="117">
        <v>0</v>
      </c>
      <c r="H270" s="117">
        <v>0</v>
      </c>
      <c r="I270" s="117">
        <v>0</v>
      </c>
      <c r="J270" s="117"/>
      <c r="K270" s="117">
        <v>0</v>
      </c>
      <c r="L270" s="117">
        <v>0</v>
      </c>
      <c r="M270" s="117">
        <v>0</v>
      </c>
      <c r="N270" s="126">
        <v>0</v>
      </c>
      <c r="O270" s="87"/>
    </row>
    <row r="271" spans="1:15" s="45" customFormat="1" ht="18" customHeight="1" hidden="1">
      <c r="A271" s="108" t="s">
        <v>103</v>
      </c>
      <c r="B271" s="6">
        <v>224</v>
      </c>
      <c r="C271" s="32" t="s">
        <v>8</v>
      </c>
      <c r="D271" s="32">
        <v>0</v>
      </c>
      <c r="E271" s="44">
        <v>0</v>
      </c>
      <c r="F271" s="117">
        <f>SUM(G271:M271)</f>
        <v>0</v>
      </c>
      <c r="G271" s="117"/>
      <c r="H271" s="117"/>
      <c r="I271" s="117"/>
      <c r="J271" s="117"/>
      <c r="K271" s="117"/>
      <c r="L271" s="117"/>
      <c r="M271" s="117"/>
      <c r="N271" s="126" t="e">
        <f t="shared" si="66"/>
        <v>#DIV/0!</v>
      </c>
      <c r="O271" s="87"/>
    </row>
    <row r="272" spans="1:15" s="45" customFormat="1" ht="18.75" customHeight="1" hidden="1">
      <c r="A272" s="108" t="s">
        <v>103</v>
      </c>
      <c r="B272" s="6">
        <v>225</v>
      </c>
      <c r="C272" s="32" t="s">
        <v>9</v>
      </c>
      <c r="D272" s="32">
        <v>0</v>
      </c>
      <c r="E272" s="44">
        <v>0</v>
      </c>
      <c r="F272" s="117">
        <f>SUM(G272:M272)</f>
        <v>0</v>
      </c>
      <c r="G272" s="117"/>
      <c r="H272" s="117"/>
      <c r="I272" s="117"/>
      <c r="J272" s="117"/>
      <c r="K272" s="117"/>
      <c r="L272" s="117"/>
      <c r="M272" s="117"/>
      <c r="N272" s="126" t="e">
        <f t="shared" si="66"/>
        <v>#DIV/0!</v>
      </c>
      <c r="O272" s="87"/>
    </row>
    <row r="273" spans="1:15" s="27" customFormat="1" ht="16.5" customHeight="1" hidden="1">
      <c r="A273" s="108" t="s">
        <v>103</v>
      </c>
      <c r="B273" s="18" t="s">
        <v>38</v>
      </c>
      <c r="C273" s="23" t="s">
        <v>105</v>
      </c>
      <c r="D273" s="55" t="s">
        <v>121</v>
      </c>
      <c r="E273" s="19">
        <v>44</v>
      </c>
      <c r="F273" s="117">
        <v>0</v>
      </c>
      <c r="G273" s="125">
        <v>0</v>
      </c>
      <c r="H273" s="125">
        <v>9</v>
      </c>
      <c r="I273" s="125">
        <v>9</v>
      </c>
      <c r="J273" s="125"/>
      <c r="K273" s="125">
        <v>0</v>
      </c>
      <c r="L273" s="125">
        <v>0</v>
      </c>
      <c r="M273" s="125">
        <v>0</v>
      </c>
      <c r="N273" s="126" t="e">
        <f t="shared" si="66"/>
        <v>#DIV/0!</v>
      </c>
      <c r="O273" s="82"/>
    </row>
    <row r="274" spans="1:15" s="27" customFormat="1" ht="15.75" hidden="1">
      <c r="A274" s="108" t="s">
        <v>103</v>
      </c>
      <c r="B274" s="18" t="s">
        <v>51</v>
      </c>
      <c r="C274" s="32" t="s">
        <v>14</v>
      </c>
      <c r="D274" s="56"/>
      <c r="E274" s="19">
        <v>0</v>
      </c>
      <c r="F274" s="117">
        <f>SUM(G274:M274)</f>
        <v>0</v>
      </c>
      <c r="G274" s="125"/>
      <c r="H274" s="125"/>
      <c r="I274" s="125"/>
      <c r="J274" s="125"/>
      <c r="K274" s="125"/>
      <c r="L274" s="125"/>
      <c r="M274" s="125"/>
      <c r="N274" s="126" t="e">
        <f t="shared" si="66"/>
        <v>#DIV/0!</v>
      </c>
      <c r="O274" s="82"/>
    </row>
    <row r="275" spans="1:15" s="27" customFormat="1" ht="15.75" customHeight="1" hidden="1">
      <c r="A275" s="108" t="s">
        <v>103</v>
      </c>
      <c r="B275" s="18" t="s">
        <v>55</v>
      </c>
      <c r="C275" s="32" t="s">
        <v>15</v>
      </c>
      <c r="D275" s="56">
        <v>0</v>
      </c>
      <c r="E275" s="19">
        <v>11</v>
      </c>
      <c r="F275" s="117">
        <v>0</v>
      </c>
      <c r="G275" s="125">
        <v>0</v>
      </c>
      <c r="H275" s="125">
        <v>0</v>
      </c>
      <c r="I275" s="125">
        <v>0</v>
      </c>
      <c r="J275" s="125"/>
      <c r="K275" s="125">
        <v>0</v>
      </c>
      <c r="L275" s="125">
        <v>0</v>
      </c>
      <c r="M275" s="125">
        <v>0</v>
      </c>
      <c r="N275" s="126">
        <v>0</v>
      </c>
      <c r="O275" s="82"/>
    </row>
    <row r="276" spans="1:15" s="27" customFormat="1" ht="15.75" hidden="1">
      <c r="A276" s="108" t="s">
        <v>103</v>
      </c>
      <c r="B276" s="18" t="s">
        <v>51</v>
      </c>
      <c r="C276" s="32" t="s">
        <v>14</v>
      </c>
      <c r="D276" s="32"/>
      <c r="E276" s="19"/>
      <c r="F276" s="117"/>
      <c r="G276" s="125"/>
      <c r="H276" s="125"/>
      <c r="I276" s="125"/>
      <c r="J276" s="125"/>
      <c r="K276" s="125"/>
      <c r="L276" s="125"/>
      <c r="M276" s="125"/>
      <c r="N276" s="128" t="e">
        <f t="shared" si="66"/>
        <v>#DIV/0!</v>
      </c>
      <c r="O276" s="82"/>
    </row>
    <row r="277" spans="1:15" s="28" customFormat="1" ht="18.75" hidden="1">
      <c r="A277" s="134" t="s">
        <v>35</v>
      </c>
      <c r="B277" s="135"/>
      <c r="C277" s="135"/>
      <c r="D277" s="15">
        <f>D273+D275+D272+D271+D270</f>
        <v>9</v>
      </c>
      <c r="E277" s="15">
        <f aca="true" t="shared" si="67" ref="E277:M277">E273+E275+E272+E271+E270</f>
        <v>68</v>
      </c>
      <c r="F277" s="115">
        <f t="shared" si="67"/>
        <v>0</v>
      </c>
      <c r="G277" s="115">
        <f t="shared" si="67"/>
        <v>0</v>
      </c>
      <c r="H277" s="115">
        <f t="shared" si="67"/>
        <v>9</v>
      </c>
      <c r="I277" s="115">
        <f t="shared" si="67"/>
        <v>9</v>
      </c>
      <c r="J277" s="115"/>
      <c r="K277" s="115">
        <f t="shared" si="67"/>
        <v>0</v>
      </c>
      <c r="L277" s="115">
        <f t="shared" si="67"/>
        <v>0</v>
      </c>
      <c r="M277" s="115">
        <f t="shared" si="67"/>
        <v>0</v>
      </c>
      <c r="N277" s="127" t="e">
        <f t="shared" si="66"/>
        <v>#DIV/0!</v>
      </c>
      <c r="O277" s="73"/>
    </row>
    <row r="278" spans="1:15" s="22" customFormat="1" ht="18.75" hidden="1">
      <c r="A278" s="134"/>
      <c r="B278" s="135"/>
      <c r="C278" s="135"/>
      <c r="D278" s="53"/>
      <c r="E278" s="15"/>
      <c r="F278" s="119"/>
      <c r="G278" s="115"/>
      <c r="H278" s="115"/>
      <c r="I278" s="115"/>
      <c r="J278" s="115"/>
      <c r="K278" s="115"/>
      <c r="L278" s="115"/>
      <c r="M278" s="115"/>
      <c r="N278" s="128" t="e">
        <f t="shared" si="66"/>
        <v>#DIV/0!</v>
      </c>
      <c r="O278" s="90"/>
    </row>
    <row r="279" spans="1:15" ht="19.5" customHeight="1" hidden="1">
      <c r="A279" s="96" t="s">
        <v>106</v>
      </c>
      <c r="B279" s="12"/>
      <c r="C279" s="13"/>
      <c r="D279" s="13"/>
      <c r="E279" s="13"/>
      <c r="F279" s="117"/>
      <c r="G279" s="123"/>
      <c r="H279" s="123"/>
      <c r="I279" s="123"/>
      <c r="J279" s="123"/>
      <c r="K279" s="123"/>
      <c r="L279" s="123"/>
      <c r="M279" s="123"/>
      <c r="N279" s="128" t="e">
        <f t="shared" si="66"/>
        <v>#DIV/0!</v>
      </c>
      <c r="O279" s="89"/>
    </row>
    <row r="280" spans="1:15" s="46" customFormat="1" ht="30.75" customHeight="1" hidden="1">
      <c r="A280" s="103" t="s">
        <v>107</v>
      </c>
      <c r="B280" s="6">
        <v>251</v>
      </c>
      <c r="C280" s="32" t="s">
        <v>111</v>
      </c>
      <c r="D280" s="32"/>
      <c r="E280" s="42"/>
      <c r="F280" s="117">
        <f>SUM(G280:M280)</f>
        <v>0</v>
      </c>
      <c r="G280" s="117"/>
      <c r="H280" s="117"/>
      <c r="I280" s="117"/>
      <c r="J280" s="117"/>
      <c r="K280" s="117"/>
      <c r="L280" s="117"/>
      <c r="M280" s="117"/>
      <c r="N280" s="128" t="e">
        <f t="shared" si="66"/>
        <v>#DIV/0!</v>
      </c>
      <c r="O280" s="67"/>
    </row>
    <row r="281" spans="1:15" s="8" customFormat="1" ht="39" customHeight="1" hidden="1">
      <c r="A281" s="103" t="s">
        <v>107</v>
      </c>
      <c r="B281" s="6">
        <v>251</v>
      </c>
      <c r="C281" s="32" t="s">
        <v>44</v>
      </c>
      <c r="D281" s="32"/>
      <c r="E281" s="19"/>
      <c r="F281" s="117">
        <f>SUM(G281:M281)</f>
        <v>0</v>
      </c>
      <c r="G281" s="125"/>
      <c r="H281" s="125"/>
      <c r="I281" s="125"/>
      <c r="J281" s="125"/>
      <c r="K281" s="125"/>
      <c r="L281" s="125"/>
      <c r="M281" s="125"/>
      <c r="N281" s="128" t="e">
        <f t="shared" si="66"/>
        <v>#DIV/0!</v>
      </c>
      <c r="O281" s="71"/>
    </row>
    <row r="282" spans="1:15" s="22" customFormat="1" ht="18.75" hidden="1">
      <c r="A282" s="134"/>
      <c r="B282" s="135"/>
      <c r="C282" s="135"/>
      <c r="D282" s="53"/>
      <c r="E282" s="15"/>
      <c r="F282" s="119"/>
      <c r="G282" s="115"/>
      <c r="H282" s="115"/>
      <c r="I282" s="115"/>
      <c r="J282" s="115"/>
      <c r="K282" s="115"/>
      <c r="L282" s="115"/>
      <c r="M282" s="115"/>
      <c r="N282" s="128" t="e">
        <f t="shared" si="66"/>
        <v>#DIV/0!</v>
      </c>
      <c r="O282" s="90"/>
    </row>
    <row r="283" spans="1:15" s="28" customFormat="1" ht="18.75" hidden="1">
      <c r="A283" s="134" t="s">
        <v>108</v>
      </c>
      <c r="B283" s="135"/>
      <c r="C283" s="135"/>
      <c r="D283" s="53"/>
      <c r="E283" s="15">
        <f>E281+E280</f>
        <v>0</v>
      </c>
      <c r="F283" s="119">
        <f aca="true" t="shared" si="68" ref="F283:M283">F281+F282</f>
        <v>0</v>
      </c>
      <c r="G283" s="115">
        <f t="shared" si="68"/>
        <v>0</v>
      </c>
      <c r="H283" s="115">
        <f t="shared" si="68"/>
        <v>0</v>
      </c>
      <c r="I283" s="115">
        <f t="shared" si="68"/>
        <v>0</v>
      </c>
      <c r="J283" s="115"/>
      <c r="K283" s="115">
        <f t="shared" si="68"/>
        <v>0</v>
      </c>
      <c r="L283" s="115"/>
      <c r="M283" s="115">
        <f t="shared" si="68"/>
        <v>0</v>
      </c>
      <c r="N283" s="128" t="e">
        <f t="shared" si="66"/>
        <v>#DIV/0!</v>
      </c>
      <c r="O283" s="84"/>
    </row>
    <row r="284" spans="1:15" s="21" customFormat="1" ht="18.75" customHeight="1">
      <c r="A284" s="96"/>
      <c r="B284" s="25"/>
      <c r="C284" s="24" t="s">
        <v>41</v>
      </c>
      <c r="D284" s="52">
        <f>D283+D277+D268+D243+D206+D191+D117+D101+D138</f>
        <v>27835</v>
      </c>
      <c r="E284" s="52">
        <f>E283+E277+E268+E243+E206+E191+E117+E101+E138</f>
        <v>64951</v>
      </c>
      <c r="F284" s="122">
        <f aca="true" t="shared" si="69" ref="F284:L284">F283+F277+F268+F243+F206+F191+F117+F101+F138+F124</f>
        <v>34293.4</v>
      </c>
      <c r="G284" s="122">
        <f t="shared" si="69"/>
        <v>120</v>
      </c>
      <c r="H284" s="122">
        <f t="shared" si="69"/>
        <v>8084</v>
      </c>
      <c r="I284" s="122">
        <f t="shared" si="69"/>
        <v>7193</v>
      </c>
      <c r="J284" s="122">
        <f t="shared" si="69"/>
        <v>0</v>
      </c>
      <c r="K284" s="122">
        <f t="shared" si="69"/>
        <v>-3907.6000000000004</v>
      </c>
      <c r="L284" s="122">
        <f t="shared" si="69"/>
        <v>34827.5</v>
      </c>
      <c r="M284" s="122">
        <f>M283+M277+M268+M243+M206+M191+M117+M101+M138+M124</f>
        <v>10400.3</v>
      </c>
      <c r="N284" s="129">
        <f t="shared" si="66"/>
        <v>29.862321441389707</v>
      </c>
      <c r="O284" s="91"/>
    </row>
    <row r="285" spans="1:15" s="8" customFormat="1" ht="17.25" customHeight="1">
      <c r="A285" s="109"/>
      <c r="B285" s="6">
        <v>211</v>
      </c>
      <c r="C285" s="32" t="s">
        <v>1</v>
      </c>
      <c r="D285" s="14">
        <f>D226+D104+D11+D130</f>
        <v>5382</v>
      </c>
      <c r="E285" s="14">
        <f>E226+E104+E11+E130</f>
        <v>9009</v>
      </c>
      <c r="F285" s="117">
        <v>7977.7</v>
      </c>
      <c r="G285" s="117">
        <f>G226+G104+G11+G130</f>
        <v>130</v>
      </c>
      <c r="H285" s="117">
        <f>H226+H104+H11+H130</f>
        <v>1589</v>
      </c>
      <c r="I285" s="117">
        <f>I226+I104+I11+I130</f>
        <v>1406</v>
      </c>
      <c r="J285" s="117">
        <f>J226+J104+J11+J130</f>
        <v>0</v>
      </c>
      <c r="K285" s="117">
        <v>0</v>
      </c>
      <c r="L285" s="117">
        <f>L226+L104+L11+L130</f>
        <v>7767.8</v>
      </c>
      <c r="M285" s="117">
        <v>3373.4</v>
      </c>
      <c r="N285" s="126">
        <f t="shared" si="66"/>
        <v>43.427997631246946</v>
      </c>
      <c r="O285" s="70"/>
    </row>
    <row r="286" spans="1:15" s="8" customFormat="1" ht="15.75">
      <c r="A286" s="109"/>
      <c r="B286" s="6">
        <v>212</v>
      </c>
      <c r="C286" s="32" t="s">
        <v>2</v>
      </c>
      <c r="D286" s="14">
        <f>D229+D105+D12</f>
        <v>4</v>
      </c>
      <c r="E286" s="14">
        <f>E229+E105+E12</f>
        <v>160</v>
      </c>
      <c r="F286" s="117">
        <f>F229+F12</f>
        <v>20</v>
      </c>
      <c r="G286" s="117">
        <f aca="true" t="shared" si="70" ref="G286:M286">G229+G12</f>
        <v>-10</v>
      </c>
      <c r="H286" s="117">
        <f t="shared" si="70"/>
        <v>21</v>
      </c>
      <c r="I286" s="117">
        <f t="shared" si="70"/>
        <v>21</v>
      </c>
      <c r="J286" s="117">
        <f t="shared" si="70"/>
        <v>0</v>
      </c>
      <c r="K286" s="117">
        <f t="shared" si="70"/>
        <v>-3.5</v>
      </c>
      <c r="L286" s="117">
        <f t="shared" si="70"/>
        <v>16.5</v>
      </c>
      <c r="M286" s="117">
        <f t="shared" si="70"/>
        <v>16</v>
      </c>
      <c r="N286" s="126">
        <f t="shared" si="66"/>
        <v>96.96969696969697</v>
      </c>
      <c r="O286" s="70"/>
    </row>
    <row r="287" spans="1:15" s="8" customFormat="1" ht="15.75">
      <c r="A287" s="109"/>
      <c r="B287" s="6">
        <v>213</v>
      </c>
      <c r="C287" s="32" t="s">
        <v>3</v>
      </c>
      <c r="D287" s="14">
        <f>D230+D106+D13+D131</f>
        <v>1578</v>
      </c>
      <c r="E287" s="14">
        <f>E230+E106+E13+E131</f>
        <v>2720</v>
      </c>
      <c r="F287" s="117">
        <f>F230+F106+F13+F131</f>
        <v>2832.6</v>
      </c>
      <c r="G287" s="117">
        <f aca="true" t="shared" si="71" ref="G287:L287">G230+G106+G13+G131</f>
        <v>0</v>
      </c>
      <c r="H287" s="117">
        <f t="shared" si="71"/>
        <v>479</v>
      </c>
      <c r="I287" s="117">
        <f t="shared" si="71"/>
        <v>395</v>
      </c>
      <c r="J287" s="117">
        <f t="shared" si="71"/>
        <v>0</v>
      </c>
      <c r="K287" s="117">
        <f t="shared" si="71"/>
        <v>-1150</v>
      </c>
      <c r="L287" s="117">
        <f t="shared" si="71"/>
        <v>2895.1</v>
      </c>
      <c r="M287" s="117">
        <v>901.3</v>
      </c>
      <c r="N287" s="126">
        <f t="shared" si="66"/>
        <v>31.131912541881107</v>
      </c>
      <c r="O287" s="70"/>
    </row>
    <row r="288" spans="1:15" s="8" customFormat="1" ht="15.75">
      <c r="A288" s="109"/>
      <c r="B288" s="6">
        <v>221</v>
      </c>
      <c r="C288" s="32" t="s">
        <v>5</v>
      </c>
      <c r="D288" s="14">
        <f>D108+D15+D234</f>
        <v>24</v>
      </c>
      <c r="E288" s="14">
        <f>E108+E15+E234</f>
        <v>43</v>
      </c>
      <c r="F288" s="117">
        <f>F108+F15</f>
        <v>38.8</v>
      </c>
      <c r="G288" s="117">
        <f aca="true" t="shared" si="72" ref="G288:M288">G108+G15</f>
        <v>0</v>
      </c>
      <c r="H288" s="117">
        <f t="shared" si="72"/>
        <v>40</v>
      </c>
      <c r="I288" s="117">
        <f t="shared" si="72"/>
        <v>30</v>
      </c>
      <c r="J288" s="117">
        <f t="shared" si="72"/>
        <v>0</v>
      </c>
      <c r="K288" s="117">
        <f t="shared" si="72"/>
        <v>0</v>
      </c>
      <c r="L288" s="117">
        <f t="shared" si="72"/>
        <v>35</v>
      </c>
      <c r="M288" s="117">
        <f t="shared" si="72"/>
        <v>17.4</v>
      </c>
      <c r="N288" s="126">
        <f t="shared" si="66"/>
        <v>49.71428571428571</v>
      </c>
      <c r="O288" s="70"/>
    </row>
    <row r="289" spans="1:15" s="8" customFormat="1" ht="15.75">
      <c r="A289" s="109"/>
      <c r="B289" s="6">
        <v>222</v>
      </c>
      <c r="C289" s="32" t="s">
        <v>6</v>
      </c>
      <c r="D289" s="14">
        <f>SUM(D64,D109,D251,D214,D40,D82,D199,D170,D180,D235,D270)</f>
        <v>0</v>
      </c>
      <c r="E289" s="14">
        <f>SUM(E64,E109,E251,E214,E40,E82,E199,E170,E180,E235,E270)</f>
        <v>78</v>
      </c>
      <c r="F289" s="117">
        <f>F270+F109+F16</f>
        <v>39</v>
      </c>
      <c r="G289" s="117">
        <f aca="true" t="shared" si="73" ref="G289:L289">G270+G109+G16</f>
        <v>0</v>
      </c>
      <c r="H289" s="117">
        <f t="shared" si="73"/>
        <v>7</v>
      </c>
      <c r="I289" s="117">
        <f t="shared" si="73"/>
        <v>0</v>
      </c>
      <c r="J289" s="117">
        <f t="shared" si="73"/>
        <v>0</v>
      </c>
      <c r="K289" s="117">
        <f t="shared" si="73"/>
        <v>0</v>
      </c>
      <c r="L289" s="117">
        <f t="shared" si="73"/>
        <v>32</v>
      </c>
      <c r="M289" s="117">
        <v>12.4</v>
      </c>
      <c r="N289" s="126">
        <f t="shared" si="66"/>
        <v>38.75</v>
      </c>
      <c r="O289" s="70"/>
    </row>
    <row r="290" spans="1:15" s="8" customFormat="1" ht="15.75">
      <c r="A290" s="109"/>
      <c r="B290" s="6">
        <v>223</v>
      </c>
      <c r="C290" s="32" t="s">
        <v>7</v>
      </c>
      <c r="D290" s="14">
        <f>D236+D163+D110+D17+D162</f>
        <v>791</v>
      </c>
      <c r="E290" s="14">
        <f>E236+E163+E110+E17+E162</f>
        <v>835</v>
      </c>
      <c r="F290" s="117">
        <f>F236+F163+F110+F17+F162</f>
        <v>732</v>
      </c>
      <c r="G290" s="117">
        <f aca="true" t="shared" si="74" ref="G290:L290">G236+G163+G110+G17+G162</f>
        <v>0</v>
      </c>
      <c r="H290" s="117">
        <f t="shared" si="74"/>
        <v>630</v>
      </c>
      <c r="I290" s="117">
        <f t="shared" si="74"/>
        <v>450</v>
      </c>
      <c r="J290" s="117">
        <f t="shared" si="74"/>
        <v>0</v>
      </c>
      <c r="K290" s="117">
        <f t="shared" si="74"/>
        <v>0</v>
      </c>
      <c r="L290" s="117">
        <f t="shared" si="74"/>
        <v>732</v>
      </c>
      <c r="M290" s="117">
        <v>404</v>
      </c>
      <c r="N290" s="126">
        <f t="shared" si="66"/>
        <v>55.19125683060109</v>
      </c>
      <c r="O290" s="70"/>
    </row>
    <row r="291" spans="1:15" s="8" customFormat="1" ht="15.75" hidden="1">
      <c r="A291" s="109"/>
      <c r="B291" s="6">
        <v>224</v>
      </c>
      <c r="C291" s="32" t="s">
        <v>8</v>
      </c>
      <c r="D291" s="32"/>
      <c r="E291" s="14">
        <f aca="true" t="shared" si="75" ref="E291:M291">E271+E18</f>
        <v>0</v>
      </c>
      <c r="F291" s="117">
        <v>6</v>
      </c>
      <c r="G291" s="118">
        <f t="shared" si="75"/>
        <v>0</v>
      </c>
      <c r="H291" s="118">
        <f t="shared" si="75"/>
        <v>0</v>
      </c>
      <c r="I291" s="118">
        <f t="shared" si="75"/>
        <v>0</v>
      </c>
      <c r="J291" s="118"/>
      <c r="K291" s="118">
        <f t="shared" si="75"/>
        <v>0</v>
      </c>
      <c r="L291" s="118">
        <v>0</v>
      </c>
      <c r="M291" s="118">
        <f t="shared" si="75"/>
        <v>0</v>
      </c>
      <c r="N291" s="126" t="e">
        <f t="shared" si="66"/>
        <v>#DIV/0!</v>
      </c>
      <c r="O291" s="71"/>
    </row>
    <row r="292" spans="1:15" s="8" customFormat="1" ht="15.75">
      <c r="A292" s="109"/>
      <c r="B292" s="6">
        <v>225</v>
      </c>
      <c r="C292" s="32" t="s">
        <v>9</v>
      </c>
      <c r="D292" s="14">
        <f>D272+D237+D185+D172+D167+D142+D141+D135+D120+D19</f>
        <v>2192</v>
      </c>
      <c r="E292" s="14">
        <f>E272+E237+E185+E172+E167+E142+E141+E135+E120+E19</f>
        <v>7702</v>
      </c>
      <c r="F292" s="117">
        <f>F237+F185+F172+F141+F134+F19+F167</f>
        <v>1367</v>
      </c>
      <c r="G292" s="117">
        <f aca="true" t="shared" si="76" ref="G292:M292">G237+G185+G172+G141+G134+G19+G167</f>
        <v>0</v>
      </c>
      <c r="H292" s="117">
        <f t="shared" si="76"/>
        <v>147</v>
      </c>
      <c r="I292" s="117">
        <f t="shared" si="76"/>
        <v>120</v>
      </c>
      <c r="J292" s="117">
        <f t="shared" si="76"/>
        <v>0</v>
      </c>
      <c r="K292" s="117">
        <f t="shared" si="76"/>
        <v>-4.5</v>
      </c>
      <c r="L292" s="117">
        <v>1362.5</v>
      </c>
      <c r="M292" s="117">
        <f t="shared" si="76"/>
        <v>0</v>
      </c>
      <c r="N292" s="126">
        <f t="shared" si="66"/>
        <v>0</v>
      </c>
      <c r="O292" s="70"/>
    </row>
    <row r="293" spans="1:15" s="8" customFormat="1" ht="15.75">
      <c r="A293" s="109"/>
      <c r="B293" s="6">
        <v>226</v>
      </c>
      <c r="C293" s="32" t="s">
        <v>10</v>
      </c>
      <c r="D293" s="14">
        <f>D262+D238+D186+D143+D20+D200+D149+D119</f>
        <v>993</v>
      </c>
      <c r="E293" s="14">
        <f>E262+E238+E186+E143+E20+E200+E149+E119</f>
        <v>1365</v>
      </c>
      <c r="F293" s="117">
        <v>348.4</v>
      </c>
      <c r="G293" s="117">
        <f>G238+G186+G149+G136+G121+G20</f>
        <v>5</v>
      </c>
      <c r="H293" s="117">
        <f>H238+H186+H149+H136+H121+H20</f>
        <v>148</v>
      </c>
      <c r="I293" s="117">
        <f>I238+I186+I149+I136+I121+I20</f>
        <v>68</v>
      </c>
      <c r="J293" s="117">
        <f>J238+J186+J149+J136+J121+J20</f>
        <v>0</v>
      </c>
      <c r="K293" s="117">
        <f>K238+K186+K149+K136+K121+K20</f>
        <v>300</v>
      </c>
      <c r="L293" s="117">
        <v>565.1</v>
      </c>
      <c r="M293" s="117">
        <v>122.9</v>
      </c>
      <c r="N293" s="126">
        <f t="shared" si="66"/>
        <v>21.748363121571405</v>
      </c>
      <c r="O293" s="70"/>
    </row>
    <row r="294" spans="1:15" s="8" customFormat="1" ht="15.75" hidden="1">
      <c r="A294" s="109"/>
      <c r="B294" s="6">
        <v>231</v>
      </c>
      <c r="C294" s="32" t="s">
        <v>11</v>
      </c>
      <c r="D294" s="14">
        <f aca="true" t="shared" si="77" ref="D294:M294">SUM(D96)</f>
        <v>0</v>
      </c>
      <c r="E294" s="14">
        <f t="shared" si="77"/>
        <v>0</v>
      </c>
      <c r="F294" s="117"/>
      <c r="G294" s="118">
        <f t="shared" si="77"/>
        <v>0</v>
      </c>
      <c r="H294" s="118">
        <f t="shared" si="77"/>
        <v>0</v>
      </c>
      <c r="I294" s="118">
        <f t="shared" si="77"/>
        <v>0</v>
      </c>
      <c r="J294" s="118"/>
      <c r="K294" s="118">
        <f t="shared" si="77"/>
        <v>0</v>
      </c>
      <c r="L294" s="118"/>
      <c r="M294" s="118">
        <f t="shared" si="77"/>
        <v>0</v>
      </c>
      <c r="N294" s="126" t="e">
        <f t="shared" si="66"/>
        <v>#DIV/0!</v>
      </c>
      <c r="O294" s="71"/>
    </row>
    <row r="295" spans="1:15" s="8" customFormat="1" ht="15.75" customHeight="1" hidden="1">
      <c r="A295" s="109"/>
      <c r="B295" s="6">
        <v>241</v>
      </c>
      <c r="C295" s="32" t="s">
        <v>80</v>
      </c>
      <c r="D295" s="32"/>
      <c r="E295" s="14">
        <f aca="true" t="shared" si="78" ref="E295:M295">SUM(E126)</f>
        <v>0</v>
      </c>
      <c r="F295" s="117"/>
      <c r="G295" s="118">
        <f t="shared" si="78"/>
        <v>0</v>
      </c>
      <c r="H295" s="118">
        <f t="shared" si="78"/>
        <v>0</v>
      </c>
      <c r="I295" s="118">
        <f t="shared" si="78"/>
        <v>0</v>
      </c>
      <c r="J295" s="118"/>
      <c r="K295" s="118">
        <f t="shared" si="78"/>
        <v>0</v>
      </c>
      <c r="L295" s="118"/>
      <c r="M295" s="118">
        <f t="shared" si="78"/>
        <v>0</v>
      </c>
      <c r="N295" s="126" t="e">
        <f t="shared" si="66"/>
        <v>#DIV/0!</v>
      </c>
      <c r="O295" s="71"/>
    </row>
    <row r="296" spans="1:15" s="8" customFormat="1" ht="31.5" hidden="1">
      <c r="A296" s="109"/>
      <c r="B296" s="6">
        <v>242</v>
      </c>
      <c r="C296" s="32" t="s">
        <v>60</v>
      </c>
      <c r="D296" s="32"/>
      <c r="E296" s="14">
        <f>SUM(E127)</f>
        <v>0</v>
      </c>
      <c r="F296" s="117"/>
      <c r="G296" s="118"/>
      <c r="H296" s="118"/>
      <c r="I296" s="118"/>
      <c r="J296" s="118"/>
      <c r="K296" s="118"/>
      <c r="L296" s="118"/>
      <c r="M296" s="118"/>
      <c r="N296" s="126" t="e">
        <f t="shared" si="66"/>
        <v>#DIV/0!</v>
      </c>
      <c r="O296" s="71"/>
    </row>
    <row r="297" spans="1:15" s="8" customFormat="1" ht="25.5" customHeight="1">
      <c r="A297" s="109"/>
      <c r="B297" s="6">
        <v>251</v>
      </c>
      <c r="C297" s="32" t="s">
        <v>43</v>
      </c>
      <c r="D297" s="14">
        <f>D136+D22</f>
        <v>1220</v>
      </c>
      <c r="E297" s="14">
        <f>E136+E22</f>
        <v>0</v>
      </c>
      <c r="F297" s="117">
        <f>F22</f>
        <v>1058.7</v>
      </c>
      <c r="G297" s="117">
        <f aca="true" t="shared" si="79" ref="G297:M297">G22</f>
        <v>0</v>
      </c>
      <c r="H297" s="117">
        <f t="shared" si="79"/>
        <v>1064</v>
      </c>
      <c r="I297" s="117">
        <f t="shared" si="79"/>
        <v>871</v>
      </c>
      <c r="J297" s="117">
        <f t="shared" si="79"/>
        <v>0</v>
      </c>
      <c r="K297" s="117">
        <f t="shared" si="79"/>
        <v>0</v>
      </c>
      <c r="L297" s="117">
        <v>1058.6</v>
      </c>
      <c r="M297" s="117">
        <f t="shared" si="79"/>
        <v>602.0999999999999</v>
      </c>
      <c r="N297" s="126">
        <f t="shared" si="66"/>
        <v>56.87700736822217</v>
      </c>
      <c r="O297" s="70"/>
    </row>
    <row r="298" spans="1:15" s="8" customFormat="1" ht="24.75" customHeight="1" hidden="1">
      <c r="A298" s="109"/>
      <c r="B298" s="6">
        <v>262</v>
      </c>
      <c r="C298" s="32" t="s">
        <v>36</v>
      </c>
      <c r="D298" s="32"/>
      <c r="E298" s="14"/>
      <c r="F298" s="117"/>
      <c r="G298" s="117"/>
      <c r="H298" s="117"/>
      <c r="I298" s="117"/>
      <c r="J298" s="117"/>
      <c r="K298" s="117"/>
      <c r="L298" s="117"/>
      <c r="M298" s="117"/>
      <c r="N298" s="126" t="e">
        <f t="shared" si="66"/>
        <v>#DIV/0!</v>
      </c>
      <c r="O298" s="71"/>
    </row>
    <row r="299" spans="1:15" s="8" customFormat="1" ht="31.5" hidden="1">
      <c r="A299" s="109"/>
      <c r="B299" s="6">
        <v>263</v>
      </c>
      <c r="C299" s="32" t="s">
        <v>46</v>
      </c>
      <c r="D299" s="32"/>
      <c r="E299" s="14">
        <f>SUM(E70,E88,E46)</f>
        <v>0</v>
      </c>
      <c r="F299" s="117">
        <f>SUM(F70,F88,F46)</f>
        <v>0</v>
      </c>
      <c r="G299" s="118">
        <f>SUM(G70,G88,G46)</f>
        <v>0</v>
      </c>
      <c r="H299" s="118">
        <f>SUM(H70,H88,H46)</f>
        <v>0</v>
      </c>
      <c r="I299" s="118">
        <f>SUM(I70,I88,I46)</f>
        <v>0</v>
      </c>
      <c r="J299" s="118"/>
      <c r="K299" s="118">
        <f>SUM(K70,K88,K46)</f>
        <v>0</v>
      </c>
      <c r="L299" s="118"/>
      <c r="M299" s="118">
        <f>SUM(M70,M88,M46)</f>
        <v>0</v>
      </c>
      <c r="N299" s="126" t="e">
        <f t="shared" si="66"/>
        <v>#DIV/0!</v>
      </c>
      <c r="O299" s="71"/>
    </row>
    <row r="300" spans="1:15" s="8" customFormat="1" ht="15.75">
      <c r="A300" s="109"/>
      <c r="B300" s="6">
        <v>290</v>
      </c>
      <c r="C300" s="32" t="s">
        <v>12</v>
      </c>
      <c r="D300" s="14">
        <f>D273+D263+D239+D201+D187+D24</f>
        <v>452</v>
      </c>
      <c r="E300" s="14">
        <f>E273+E263+E239+E201+E187+E24</f>
        <v>241</v>
      </c>
      <c r="F300" s="117">
        <v>75.5</v>
      </c>
      <c r="G300" s="117">
        <f aca="true" t="shared" si="80" ref="G300:M300">G273+G263+G239+G201+G187+G24</f>
        <v>0</v>
      </c>
      <c r="H300" s="117">
        <f t="shared" si="80"/>
        <v>101</v>
      </c>
      <c r="I300" s="117">
        <f t="shared" si="80"/>
        <v>57</v>
      </c>
      <c r="J300" s="117">
        <f t="shared" si="80"/>
        <v>0</v>
      </c>
      <c r="K300" s="117">
        <f t="shared" si="80"/>
        <v>82.9</v>
      </c>
      <c r="L300" s="117">
        <v>158.4</v>
      </c>
      <c r="M300" s="117">
        <f t="shared" si="80"/>
        <v>39.1</v>
      </c>
      <c r="N300" s="126">
        <f t="shared" si="66"/>
        <v>24.684343434343432</v>
      </c>
      <c r="O300" s="70"/>
    </row>
    <row r="301" spans="1:15" s="8" customFormat="1" ht="15.75">
      <c r="A301" s="109"/>
      <c r="B301" s="6">
        <v>310</v>
      </c>
      <c r="C301" s="32" t="s">
        <v>14</v>
      </c>
      <c r="D301" s="14">
        <f>D241+D189+D151+D144+D122+D26</f>
        <v>14906</v>
      </c>
      <c r="E301" s="14">
        <f>E241+E189+E151+E144+E122+E26</f>
        <v>42155</v>
      </c>
      <c r="F301" s="117">
        <v>19610.5</v>
      </c>
      <c r="G301" s="117">
        <f>G241+G188+G151+G26+G144+G115</f>
        <v>0</v>
      </c>
      <c r="H301" s="117">
        <f>H241+H188+H151+H26+H144+H115</f>
        <v>1307</v>
      </c>
      <c r="I301" s="117">
        <f>I241+I188+I151+I26+I144+I115</f>
        <v>1300</v>
      </c>
      <c r="J301" s="117">
        <f>J241+J188+J151+J26+J144+J115</f>
        <v>0</v>
      </c>
      <c r="K301" s="117">
        <f>K241+K188+K151+K26+K144+K115+K150</f>
        <v>113.5</v>
      </c>
      <c r="L301" s="117">
        <v>20032.4</v>
      </c>
      <c r="M301" s="117">
        <v>4833.6</v>
      </c>
      <c r="N301" s="126">
        <f t="shared" si="66"/>
        <v>24.12891116391446</v>
      </c>
      <c r="O301" s="70"/>
    </row>
    <row r="302" spans="1:15" s="8" customFormat="1" ht="15.75" customHeight="1">
      <c r="A302" s="109"/>
      <c r="B302" s="6">
        <v>340</v>
      </c>
      <c r="C302" s="32" t="s">
        <v>15</v>
      </c>
      <c r="D302" s="14">
        <f>D275+D264+D242+D169+D190+D133+D116+D27</f>
        <v>306</v>
      </c>
      <c r="E302" s="14">
        <f>E275+E264+E242+E169+E190+E133+E116+E27</f>
        <v>713</v>
      </c>
      <c r="F302" s="117">
        <v>185.7</v>
      </c>
      <c r="G302" s="117">
        <f aca="true" t="shared" si="81" ref="G302:M302">G275+G189+G137+G133+G123+G116+G27+G242+G169</f>
        <v>-5</v>
      </c>
      <c r="H302" s="117">
        <f t="shared" si="81"/>
        <v>257</v>
      </c>
      <c r="I302" s="117">
        <f t="shared" si="81"/>
        <v>194</v>
      </c>
      <c r="J302" s="117">
        <f t="shared" si="81"/>
        <v>0</v>
      </c>
      <c r="K302" s="117">
        <f t="shared" si="81"/>
        <v>0</v>
      </c>
      <c r="L302" s="117">
        <v>172.1</v>
      </c>
      <c r="M302" s="117">
        <f t="shared" si="81"/>
        <v>78.1</v>
      </c>
      <c r="N302" s="126">
        <f t="shared" si="66"/>
        <v>45.380592678675185</v>
      </c>
      <c r="O302" s="70"/>
    </row>
    <row r="303" spans="1:15" s="21" customFormat="1" ht="19.5" customHeight="1" thickBot="1">
      <c r="A303" s="110"/>
      <c r="B303" s="112"/>
      <c r="C303" s="113" t="s">
        <v>45</v>
      </c>
      <c r="D303" s="114">
        <f aca="true" t="shared" si="82" ref="D303:L303">SUM(D285:D302)</f>
        <v>27848</v>
      </c>
      <c r="E303" s="114">
        <f t="shared" si="82"/>
        <v>65021</v>
      </c>
      <c r="F303" s="111">
        <f t="shared" si="82"/>
        <v>34291.899999999994</v>
      </c>
      <c r="G303" s="111">
        <f t="shared" si="82"/>
        <v>120</v>
      </c>
      <c r="H303" s="111">
        <f t="shared" si="82"/>
        <v>5790</v>
      </c>
      <c r="I303" s="111">
        <f t="shared" si="82"/>
        <v>4912</v>
      </c>
      <c r="J303" s="111">
        <f t="shared" si="82"/>
        <v>0</v>
      </c>
      <c r="K303" s="111">
        <f t="shared" si="82"/>
        <v>-661.6</v>
      </c>
      <c r="L303" s="111">
        <f t="shared" si="82"/>
        <v>34827.5</v>
      </c>
      <c r="M303" s="111">
        <f>SUM(M285:M302)</f>
        <v>10400.3</v>
      </c>
      <c r="N303" s="130">
        <f t="shared" si="66"/>
        <v>29.862321441389707</v>
      </c>
      <c r="O303" s="91">
        <f>SUM(O285:O302)</f>
        <v>0</v>
      </c>
    </row>
    <row r="306" spans="5:13" ht="12.75">
      <c r="E306" s="57"/>
      <c r="F306" s="57"/>
      <c r="G306" s="46"/>
      <c r="H306" s="46"/>
      <c r="I306" s="46"/>
      <c r="J306" s="46"/>
      <c r="K306" s="46"/>
      <c r="L306" s="46"/>
      <c r="M306" s="46"/>
    </row>
    <row r="307" spans="5:14" ht="12.75">
      <c r="E307" s="57"/>
      <c r="F307" s="58"/>
      <c r="G307" s="50"/>
      <c r="H307" s="50"/>
      <c r="I307" s="50"/>
      <c r="J307" s="50"/>
      <c r="K307" s="50"/>
      <c r="L307" s="50"/>
      <c r="M307" s="50"/>
      <c r="N307" s="48"/>
    </row>
    <row r="308" spans="5:13" ht="12.75">
      <c r="E308" s="46"/>
      <c r="F308" s="46"/>
      <c r="G308" s="46"/>
      <c r="H308" s="46"/>
      <c r="I308" s="50"/>
      <c r="J308" s="50"/>
      <c r="K308" s="46"/>
      <c r="L308" s="46"/>
      <c r="M308" s="50"/>
    </row>
    <row r="309" spans="5:13" ht="12.75">
      <c r="E309" s="46"/>
      <c r="F309" s="46"/>
      <c r="G309" s="59"/>
      <c r="H309" s="59"/>
      <c r="I309" s="59"/>
      <c r="J309" s="59"/>
      <c r="K309" s="59"/>
      <c r="L309" s="59"/>
      <c r="M309" s="59"/>
    </row>
    <row r="310" spans="5:13" ht="12.75">
      <c r="E310" s="46"/>
      <c r="F310" s="60"/>
      <c r="G310" s="46"/>
      <c r="H310" s="46"/>
      <c r="I310" s="46"/>
      <c r="J310" s="46"/>
      <c r="K310" s="46"/>
      <c r="L310" s="46"/>
      <c r="M310" s="46"/>
    </row>
  </sheetData>
  <sheetProtection/>
  <mergeCells count="31">
    <mergeCell ref="I1:N2"/>
    <mergeCell ref="A161:C161"/>
    <mergeCell ref="A7:E7"/>
    <mergeCell ref="A117:C117"/>
    <mergeCell ref="A140:C140"/>
    <mergeCell ref="A152:C152"/>
    <mergeCell ref="A282:C282"/>
    <mergeCell ref="A206:C206"/>
    <mergeCell ref="A223:C223"/>
    <mergeCell ref="A224:C224"/>
    <mergeCell ref="A207:C207"/>
    <mergeCell ref="A278:C278"/>
    <mergeCell ref="A277:C277"/>
    <mergeCell ref="A260:C260"/>
    <mergeCell ref="A261:C261"/>
    <mergeCell ref="A283:C283"/>
    <mergeCell ref="A8:C8"/>
    <mergeCell ref="A101:C101"/>
    <mergeCell ref="A125:C125"/>
    <mergeCell ref="A269:C269"/>
    <mergeCell ref="A128:C128"/>
    <mergeCell ref="A118:C118"/>
    <mergeCell ref="A124:C124"/>
    <mergeCell ref="A244:C244"/>
    <mergeCell ref="A197:C197"/>
    <mergeCell ref="A192:C192"/>
    <mergeCell ref="A196:C196"/>
    <mergeCell ref="A129:C129"/>
    <mergeCell ref="A138:C138"/>
    <mergeCell ref="A191:C191"/>
    <mergeCell ref="A4:N4"/>
  </mergeCells>
  <printOptions/>
  <pageMargins left="0.7874015748031497" right="0.1968503937007874" top="0.3937007874015748" bottom="0.1968503937007874" header="0" footer="0"/>
  <pageSetup fitToHeight="2" fitToWidth="1" horizontalDpi="600" verticalDpi="600" orientation="portrait" paperSize="9" scale="81" r:id="rId1"/>
  <rowBreaks count="1" manualBreakCount="1">
    <brk id="143" max="14" man="1"/>
  </rowBreaks>
  <colBreaks count="1" manualBreakCount="1">
    <brk id="12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2015-07-20T01:35:06Z</cp:lastPrinted>
  <dcterms:created xsi:type="dcterms:W3CDTF">2007-10-26T05:01:23Z</dcterms:created>
  <dcterms:modified xsi:type="dcterms:W3CDTF">2015-07-20T01:35:09Z</dcterms:modified>
  <cp:category/>
  <cp:version/>
  <cp:contentType/>
  <cp:contentStatus/>
</cp:coreProperties>
</file>