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2015" sheetId="1" r:id="rId1"/>
    <sheet name="2016" sheetId="2" r:id="rId2"/>
    <sheet name="2017" sheetId="3" r:id="rId3"/>
  </sheets>
  <definedNames>
    <definedName name="_xlnm.Print_Titles" localSheetId="0">'2015'!$9:$9</definedName>
    <definedName name="_xlnm.Print_Titles" localSheetId="1">'2016'!$8:$8</definedName>
    <definedName name="_xlnm.Print_Titles" localSheetId="2">'2017'!$8:$8</definedName>
    <definedName name="_xlnm.Print_Area" localSheetId="0">'2015'!$A$1:$O$308</definedName>
    <definedName name="_xlnm.Print_Area" localSheetId="1">'2016'!$A$1:$O$302</definedName>
    <definedName name="_xlnm.Print_Area" localSheetId="2">'2017'!$A$1:$N$301</definedName>
  </definedNames>
  <calcPr fullCalcOnLoad="1"/>
</workbook>
</file>

<file path=xl/sharedStrings.xml><?xml version="1.0" encoding="utf-8"?>
<sst xmlns="http://schemas.openxmlformats.org/spreadsheetml/2006/main" count="1655" uniqueCount="185">
  <si>
    <t>01.00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</si>
  <si>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</si>
  <si>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</si>
  <si>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</si>
  <si>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</si>
  <si>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</si>
  <si>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</si>
  <si>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</si>
  <si>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</si>
  <si>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</si>
  <si>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</si>
  <si>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обслуживание внутреннего долга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</si>
  <si>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</si>
  <si>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</si>
  <si>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</si>
  <si>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</si>
  <si>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01.02</t>
  </si>
  <si>
    <t>итог:</t>
  </si>
  <si>
    <t>01.03</t>
  </si>
  <si>
    <t>01.04</t>
  </si>
  <si>
    <t>РАЗДЕЛ 01.00 ОБЩЕГОСУДАРСТВЕННЫЕ ВОПРОСЫ</t>
  </si>
  <si>
    <t>РАЗДЕЛ 02.00 НАЦИОНАЛЬНАЯ ОБОРОНА</t>
  </si>
  <si>
    <t>02.03</t>
  </si>
  <si>
    <t>01.11</t>
  </si>
  <si>
    <t>обслуживание гос. и муниципального долга</t>
  </si>
  <si>
    <t>резервные фонды</t>
  </si>
  <si>
    <t>др. общегосударственные расходы</t>
  </si>
  <si>
    <t>итого по разделу 01</t>
  </si>
  <si>
    <t>итого по разделу 02</t>
  </si>
  <si>
    <t>оплата труда и нач-я на выплаты по оплате труда</t>
  </si>
  <si>
    <t>РАЗДЕЛ 05.00 ЖИЛИЩНО-КОММУНАЛЬНОЕ ХОЗЯЙСТВО</t>
  </si>
  <si>
    <t>итого по разделу 05</t>
  </si>
  <si>
    <t>09.08</t>
  </si>
  <si>
    <t>05.03</t>
  </si>
  <si>
    <t>итого по разделу 11</t>
  </si>
  <si>
    <t xml:space="preserve">пособия по социальной помощи населению                  </t>
  </si>
  <si>
    <t>РАЗДЕЛ 07.00 ОБРАЗОВАНИЕ</t>
  </si>
  <si>
    <t>290</t>
  </si>
  <si>
    <t>07.07</t>
  </si>
  <si>
    <t>итого по разделу 07</t>
  </si>
  <si>
    <t>ИТОГО:</t>
  </si>
  <si>
    <t>РАЗДЕЛ 09.00 ЗДРАВООХРАНЕНИЕ, 
ФИЗИЧЕСКАЯ КУЛЬТУРА И СПОРТ</t>
  </si>
  <si>
    <t>перечисления другим бюджетам бюджетной системы РФ</t>
  </si>
  <si>
    <t xml:space="preserve">перечисления другим бюджетам бюджетной системы РФ </t>
  </si>
  <si>
    <t>проверка</t>
  </si>
  <si>
    <t>социальные пенсии, пособия,выплачиваемые орг-ми сектора гос.упр-ния</t>
  </si>
  <si>
    <t xml:space="preserve">РАЗДЕЛ 10 СОЦИАЛЬНАЯ ПОЛИТИКА </t>
  </si>
  <si>
    <t>10.03</t>
  </si>
  <si>
    <t>226</t>
  </si>
  <si>
    <t>итого по разделу 10</t>
  </si>
  <si>
    <t>310</t>
  </si>
  <si>
    <t>225</t>
  </si>
  <si>
    <t>05.02</t>
  </si>
  <si>
    <t>прочие мероприятия</t>
  </si>
  <si>
    <t>340</t>
  </si>
  <si>
    <t>подготовка к зиме</t>
  </si>
  <si>
    <t>уличное освещение</t>
  </si>
  <si>
    <t>содержание дорог</t>
  </si>
  <si>
    <t>содержание мест захоронения</t>
  </si>
  <si>
    <t>Безвозмездные перечисления организациям, за исключением гос. и муниципальных организаций</t>
  </si>
  <si>
    <t xml:space="preserve">наименование </t>
  </si>
  <si>
    <t xml:space="preserve">РАЗДЕЛ 04.00 НАЦИОНАЛЬНАЯ ЭКОНОМИКА </t>
  </si>
  <si>
    <t>04.12</t>
  </si>
  <si>
    <t>итого по разделу 04</t>
  </si>
  <si>
    <t>итого по разделу 03</t>
  </si>
  <si>
    <t>03.14</t>
  </si>
  <si>
    <t>РАЗДЕЛ 03.00  НАЦИОНАЛЬНАЯ БЕЗОПАСНОСТЬ И ПРАВООХРАНИТЕЛЬНАЯ ДЕЯТЕЛЬНОСТЬ</t>
  </si>
  <si>
    <t>01.06</t>
  </si>
  <si>
    <t>03.09</t>
  </si>
  <si>
    <t>04.08</t>
  </si>
  <si>
    <t>241</t>
  </si>
  <si>
    <t>транспорт</t>
  </si>
  <si>
    <t>другие вопросы в области национальной экономики</t>
  </si>
  <si>
    <t>др. вопросы в обл. нац. без-сти и правоохр-ой деят-сти</t>
  </si>
  <si>
    <t>защита насел-я и территории от последствий чрезвыч. сит. природ. и техноген. хар-ра, гражданская оборона</t>
  </si>
  <si>
    <t>РАЗДЕЛ 08.00 КУЛЬТУРА, КИНЕМАТОГРАФИЯ, СРЕДСТВА МАССОВОЙ ИНФОРМАЦИИ</t>
  </si>
  <si>
    <t>08.01</t>
  </si>
  <si>
    <t>итого по разделу 08</t>
  </si>
  <si>
    <t>0908</t>
  </si>
  <si>
    <t>Безвозмездные перечисления государственным и МО</t>
  </si>
  <si>
    <t>10.04</t>
  </si>
  <si>
    <t>охрана семьи и детства</t>
  </si>
  <si>
    <t xml:space="preserve">РАЗДЕЛ 06.00 ОХРАНА ОКРУЖАЮЩЕЙ СРЕДЫ </t>
  </si>
  <si>
    <t>06.02</t>
  </si>
  <si>
    <t>итого по разделу 06</t>
  </si>
  <si>
    <t>01.07</t>
  </si>
  <si>
    <t>Обеспечение проведения выборов и референдумов</t>
  </si>
  <si>
    <t>212</t>
  </si>
  <si>
    <t>222</t>
  </si>
  <si>
    <t xml:space="preserve">Сбор, удал-е отходов, очистка сточн. вод </t>
  </si>
  <si>
    <t xml:space="preserve">Сбор, удаление отходов, очистка сточн. вод </t>
  </si>
  <si>
    <t>05.01</t>
  </si>
  <si>
    <t>Жилищное хозяйство</t>
  </si>
  <si>
    <t>Коммунальное хозяйство</t>
  </si>
  <si>
    <t>Благоустройство</t>
  </si>
  <si>
    <t>озеленение</t>
  </si>
  <si>
    <t>снос ветхого и аврийного жилья</t>
  </si>
  <si>
    <t>собственные</t>
  </si>
  <si>
    <t>тыс.руб.</t>
  </si>
  <si>
    <t>01.13</t>
  </si>
  <si>
    <t>мероприятия в области жилищного хозяйства</t>
  </si>
  <si>
    <t>211</t>
  </si>
  <si>
    <t>01.08</t>
  </si>
  <si>
    <t>РАЗДЕЛ 11.00  ФИЗИЧЕСКАЯ КУЛЬТУРА И СПОРТ</t>
  </si>
  <si>
    <t>11.05</t>
  </si>
  <si>
    <t>Прочие услуги</t>
  </si>
  <si>
    <t>Прочие расходы</t>
  </si>
  <si>
    <t xml:space="preserve">РАЗДЕЛ 14.00 МЕЖБЮДЖЕТНЫЕ ТРАНСФЕРТЫ </t>
  </si>
  <si>
    <t>14.03</t>
  </si>
  <si>
    <t>итого по разделу 14</t>
  </si>
  <si>
    <t>содержание дорог(изгот.дорож.знаков)</t>
  </si>
  <si>
    <t>03.10</t>
  </si>
  <si>
    <t>разработка ген.плана                                        (ОАО Иркутскгражданпроект)</t>
  </si>
  <si>
    <r>
      <t>Программа энергосбережения и повышения энергетической эффективности на 2011-2015 годы</t>
    </r>
    <r>
      <rPr>
        <sz val="12"/>
        <rFont val="Times New Roman"/>
        <family val="1"/>
      </rPr>
      <t>(приобр. погрузчика-экскаватора)</t>
    </r>
  </si>
  <si>
    <r>
      <t>Программа энергосбережения и повышения энергетической эффективности на 2011-2015 годы</t>
    </r>
    <r>
      <rPr>
        <sz val="12"/>
        <rFont val="Times New Roman"/>
        <family val="1"/>
      </rPr>
      <t>(замена светильников)</t>
    </r>
  </si>
  <si>
    <t>04.01</t>
  </si>
  <si>
    <t>прочие мероприятия(асенизатор.машина)</t>
  </si>
  <si>
    <t>прочие работы, услуги(летнее оздоровление детей)</t>
  </si>
  <si>
    <t>0</t>
  </si>
  <si>
    <t>04.09</t>
  </si>
  <si>
    <r>
      <t>ДЦП</t>
    </r>
    <r>
      <rPr>
        <sz val="12"/>
        <rFont val="Times New Roman"/>
        <family val="1"/>
      </rPr>
      <t xml:space="preserve"> "Территориальное планирование в Нижнеилимском районе на 2010-2014 годы"      </t>
    </r>
  </si>
  <si>
    <r>
      <t>ДЦП</t>
    </r>
    <r>
      <rPr>
        <sz val="12"/>
        <rFont val="Times New Roman"/>
        <family val="1"/>
      </rPr>
      <t xml:space="preserve"> "Разитие автомобильных дорог общего пользования местного значения на территрии МО до 2015 года"                  </t>
    </r>
    <r>
      <rPr>
        <b/>
        <sz val="12"/>
        <rFont val="Times New Roman"/>
        <family val="1"/>
      </rPr>
      <t>МБ-2,0   ОБ-196,3</t>
    </r>
  </si>
  <si>
    <t>ДЦП" Повышение эффективности бюджетных расходов Видимского ГП на период до 2013 года" МБ-20,0</t>
  </si>
  <si>
    <t>9</t>
  </si>
  <si>
    <r>
      <t>ДЦП""</t>
    </r>
    <r>
      <rPr>
        <sz val="12"/>
        <rFont val="Times New Roman"/>
        <family val="1"/>
      </rPr>
      <t xml:space="preserve">Переселение граждан из жилых помещений, расположенных в зоне </t>
    </r>
    <r>
      <rPr>
        <b/>
        <u val="single"/>
        <sz val="12"/>
        <rFont val="Times New Roman"/>
        <family val="1"/>
      </rPr>
      <t>БАМа</t>
    </r>
    <r>
      <rPr>
        <sz val="12"/>
        <rFont val="Times New Roman"/>
        <family val="1"/>
      </rPr>
      <t>,признанных неприг. для проживания..."(услуги по строительству)</t>
    </r>
  </si>
  <si>
    <r>
      <t>ДЦП""</t>
    </r>
    <r>
      <rPr>
        <sz val="12"/>
        <rFont val="Times New Roman"/>
        <family val="1"/>
      </rPr>
      <t xml:space="preserve">Переселение граждан из ветхого и аварийного жилищного фонда в Ирк.обл. до 2019г."(наружные сети,водоснабжение 4-х кв.жил. дома) </t>
    </r>
    <r>
      <rPr>
        <b/>
        <sz val="12"/>
        <rFont val="Times New Roman"/>
        <family val="1"/>
      </rPr>
      <t>МБ-300,0</t>
    </r>
  </si>
  <si>
    <r>
      <t>ДЦП""</t>
    </r>
    <r>
      <rPr>
        <sz val="12"/>
        <rFont val="Times New Roman"/>
        <family val="1"/>
      </rPr>
      <t>Переселение граждан из ветхого и аварийного жилищного фонда в Ирк.обл. до 2019г."(</t>
    </r>
    <r>
      <rPr>
        <u val="single"/>
        <sz val="12"/>
        <rFont val="Times New Roman"/>
        <family val="1"/>
      </rPr>
      <t>окончание строительства 4-х кв.жил. дома) за сч</t>
    </r>
    <r>
      <rPr>
        <b/>
        <u val="single"/>
        <sz val="12"/>
        <rFont val="Times New Roman"/>
        <family val="1"/>
      </rPr>
      <t>МБ-500,0 ОБ- 976,7</t>
    </r>
  </si>
  <si>
    <r>
      <t>ДЦП""</t>
    </r>
    <r>
      <rPr>
        <sz val="12"/>
        <rFont val="Times New Roman"/>
        <family val="1"/>
      </rPr>
      <t>Переселение граждан из ветхого и аварийного жилищного фонда в Ирк.обл. до 2019г." (технологическое присоединение0</t>
    </r>
    <r>
      <rPr>
        <b/>
        <sz val="12"/>
        <rFont val="Times New Roman"/>
        <family val="1"/>
      </rPr>
      <t>МБ-200,0</t>
    </r>
  </si>
  <si>
    <t>РАСЧЁТ ПО ФУНКЦИОНАЛЬНОЙ СТРУКТУРЕ РАСХОДОВ
БЮДЖЕТА ВИДИМСКОГО ГОРОДСКОГО ПОСЕЛЕНИЯ НА 2015 ГОД</t>
  </si>
  <si>
    <t>Потребность
на 2015 год</t>
  </si>
  <si>
    <t>Сумма
на 2015 год</t>
  </si>
  <si>
    <r>
      <t>ДЦП</t>
    </r>
    <r>
      <rPr>
        <sz val="12"/>
        <rFont val="Times New Roman"/>
        <family val="1"/>
      </rPr>
      <t xml:space="preserve"> "Разитие автомобильных дорог общего пользования местного значения на территрии МО до 2015 года"         </t>
    </r>
  </si>
  <si>
    <t>увеличение стоимости материальных запасов(в т ч ГСМ- 245,0)</t>
  </si>
  <si>
    <t>другие вопросы в области национальной ьезопасности и правоохранительной деятельности</t>
  </si>
  <si>
    <t>др. вопросы в обл. нац. без-сти и правоохр-ой деят-сти(минерализация противопожарных полос)</t>
  </si>
  <si>
    <r>
      <t>ДЦП</t>
    </r>
    <r>
      <rPr>
        <sz val="12"/>
        <rFont val="Times New Roman"/>
        <family val="1"/>
      </rPr>
      <t xml:space="preserve"> "Территориальное планирование в Нижнеилимском районе на 2010-2014 годы" (кадастровый учет границ поселения)     </t>
    </r>
  </si>
  <si>
    <r>
      <t>ДЦП""</t>
    </r>
    <r>
      <rPr>
        <sz val="12"/>
        <rFont val="Times New Roman"/>
        <family val="1"/>
      </rPr>
      <t>Переселение граждан из ветхого и аварийного жилищного фонда в Ирк.обл. до 2019г."(окончание строительства жилого дома № 2)</t>
    </r>
  </si>
  <si>
    <r>
      <t>ДЦП""</t>
    </r>
    <r>
      <rPr>
        <sz val="12"/>
        <rFont val="Times New Roman"/>
        <family val="1"/>
      </rPr>
      <t xml:space="preserve">Переселение граждан из жилых помещений, расположенных в зоне </t>
    </r>
    <r>
      <rPr>
        <b/>
        <u val="single"/>
        <sz val="12"/>
        <rFont val="Times New Roman"/>
        <family val="1"/>
      </rPr>
      <t>БАМа</t>
    </r>
    <r>
      <rPr>
        <sz val="12"/>
        <rFont val="Times New Roman"/>
        <family val="1"/>
      </rPr>
      <t>,признанных неприг. для проживания..."(услуги по строительству)</t>
    </r>
    <r>
      <rPr>
        <b/>
        <u val="single"/>
        <sz val="12"/>
        <rFont val="Times New Roman"/>
        <family val="1"/>
      </rPr>
      <t>МБ</t>
    </r>
  </si>
  <si>
    <t>уличное освещение(ремонт.работы по договорам)</t>
  </si>
  <si>
    <t>0501</t>
  </si>
  <si>
    <t>Снос ветхого и аврийного жилья - 58,0, экспертиза ветхих домов - 200,0</t>
  </si>
  <si>
    <t>содержание мест захоронения(контейнер под мусор)</t>
  </si>
  <si>
    <t>прочие мероприятия(пиломатериал для тротуаров- 540,0</t>
  </si>
  <si>
    <t>0502</t>
  </si>
  <si>
    <t>Разработка схем водоснабжения и водоотведения</t>
  </si>
  <si>
    <t>Потребность
на 2016 год</t>
  </si>
  <si>
    <r>
      <t>ДЦП</t>
    </r>
    <r>
      <rPr>
        <sz val="12"/>
        <rFont val="Times New Roman"/>
        <family val="1"/>
      </rPr>
      <t xml:space="preserve"> "Разитие автомобильных дорог общего пользования местного значения на территрии МО до 2015 года"                </t>
    </r>
  </si>
  <si>
    <t xml:space="preserve"> содержание дорог(кадастровый учет дорог)</t>
  </si>
  <si>
    <r>
      <t>ДЦП""</t>
    </r>
    <r>
      <rPr>
        <sz val="12"/>
        <rFont val="Times New Roman"/>
        <family val="1"/>
      </rPr>
      <t xml:space="preserve">Переселение граждан из жилых помещений, расположенных в зоне </t>
    </r>
    <r>
      <rPr>
        <u val="single"/>
        <sz val="12"/>
        <rFont val="Times New Roman"/>
        <family val="1"/>
      </rPr>
      <t>БАМа</t>
    </r>
    <r>
      <rPr>
        <sz val="12"/>
        <rFont val="Times New Roman"/>
        <family val="1"/>
      </rPr>
      <t>,признанных неприг. для проживания..."(</t>
    </r>
    <r>
      <rPr>
        <u val="single"/>
        <sz val="12"/>
        <rFont val="Times New Roman"/>
        <family val="1"/>
      </rPr>
      <t xml:space="preserve">строительство 4-х кв.жил. домов) </t>
    </r>
    <r>
      <rPr>
        <b/>
        <u val="single"/>
        <sz val="12"/>
        <rFont val="Times New Roman"/>
        <family val="1"/>
      </rPr>
      <t>ОБ-2.335,0; МБ- 48,0 ; ФБ-2.542,0</t>
    </r>
  </si>
  <si>
    <r>
      <t>ДЦП</t>
    </r>
    <r>
      <rPr>
        <sz val="12"/>
        <rFont val="Times New Roman"/>
        <family val="1"/>
      </rPr>
      <t xml:space="preserve"> "Разитие автомобильных дорог общего пользования местного значения на территрии МО до 2015 года" </t>
    </r>
  </si>
  <si>
    <r>
      <t>ДОРОЖНЫЙ ФОНД</t>
    </r>
    <r>
      <rPr>
        <sz val="12"/>
        <rFont val="Times New Roman"/>
        <family val="1"/>
      </rPr>
      <t xml:space="preserve"> </t>
    </r>
  </si>
  <si>
    <r>
      <t>ДЦП""</t>
    </r>
    <r>
      <rPr>
        <sz val="12"/>
        <rFont val="Times New Roman"/>
        <family val="1"/>
      </rPr>
      <t xml:space="preserve">Переселение граждан из жилых помещений, расположенных в зоне </t>
    </r>
    <r>
      <rPr>
        <u val="single"/>
        <sz val="12"/>
        <rFont val="Times New Roman"/>
        <family val="1"/>
      </rPr>
      <t>БАМа</t>
    </r>
    <r>
      <rPr>
        <sz val="12"/>
        <rFont val="Times New Roman"/>
        <family val="1"/>
      </rPr>
      <t>,признанных неприг. для проживания..."</t>
    </r>
    <r>
      <rPr>
        <b/>
        <u val="single"/>
        <sz val="12"/>
        <rFont val="Times New Roman"/>
        <family val="1"/>
      </rPr>
      <t>ФБ-1.989,0; ОБ-1.827,0; МБ-37,0)</t>
    </r>
  </si>
  <si>
    <r>
      <t>ДЦП""</t>
    </r>
    <r>
      <rPr>
        <sz val="12"/>
        <rFont val="Times New Roman"/>
        <family val="1"/>
      </rPr>
      <t>Переселение граждан из ветхого и аварийного жилищного фонда в Ирк.обл. до 2019г."(наружные сети,водоснабжение 4-х кв.жил. дома)</t>
    </r>
  </si>
  <si>
    <r>
      <t>ДЦП""</t>
    </r>
    <r>
      <rPr>
        <sz val="12"/>
        <rFont val="Times New Roman"/>
        <family val="1"/>
      </rPr>
      <t>Переселение граждан из ветхого и аварийного жилищного фонда в Ирк.обл. до 2019г." (технологическое присоединение</t>
    </r>
  </si>
  <si>
    <r>
      <t>ДЦП""</t>
    </r>
    <r>
      <rPr>
        <sz val="12"/>
        <rFont val="Times New Roman"/>
        <family val="1"/>
      </rPr>
      <t>Переселение граждан из ветхого и аварийного жилищного фонда в Ирк.обл. до 2019г."(</t>
    </r>
    <r>
      <rPr>
        <u val="single"/>
        <sz val="12"/>
        <rFont val="Times New Roman"/>
        <family val="1"/>
      </rPr>
      <t xml:space="preserve">окончание строительства 4-х кв.жил. дома) </t>
    </r>
  </si>
  <si>
    <t>ДОРОЖНЫЙ ФОНД</t>
  </si>
  <si>
    <t xml:space="preserve">К решению Думы
Видимского городского поселения
"О  бюджета Видимского
 городского поселения на 2014 год"
от "      "  декабря  2014 года № </t>
  </si>
  <si>
    <t>субвенция</t>
  </si>
  <si>
    <t>акцизы</t>
  </si>
  <si>
    <t>вусы</t>
  </si>
  <si>
    <t>тарифы</t>
  </si>
  <si>
    <t>Сумма
на 2016год</t>
  </si>
  <si>
    <t>Сумма
на 2017 год</t>
  </si>
  <si>
    <t>Потребность
на 2017 год</t>
  </si>
  <si>
    <t>Ожидаемое исполнение 2016 года</t>
  </si>
  <si>
    <t xml:space="preserve">К решению Думы
Видимского городского поселения
"О  бюджета Видимского
 городского поселения на 2017 год"
от "      "  декабря  2014 года № </t>
  </si>
  <si>
    <t>Ожидаемое исполнение 2017 года</t>
  </si>
  <si>
    <t>РАСЧЁТ ПО ФУНКЦИОНАЛЬНОЙ СТРУКТУРЕ РАСХОДОВ
БЮДЖЕТА ВИДИМСКОГО ГОРОДСКОГО ПОСЕЛЕНИЯ НА 2017 ГОД</t>
  </si>
  <si>
    <t>Субсидия на з/плату главы, мун.служ, осн.перс. культуры</t>
  </si>
  <si>
    <t>РФФП</t>
  </si>
  <si>
    <t>дотация с ОБ</t>
  </si>
  <si>
    <t xml:space="preserve">К решению Думы
Видимского городского поселения
"О  бюджета Видимского
 городского поселения на 2015 год"
от "      "  декабря  2014 года № </t>
  </si>
  <si>
    <t>заработная плата (основной персонал)</t>
  </si>
  <si>
    <t>заработная плата (прочие)</t>
  </si>
  <si>
    <t>начисления на выплаты по оплате труда (основной персонал)</t>
  </si>
  <si>
    <t>начисления на выплаты по оплате труда (прочие)</t>
  </si>
  <si>
    <t>резервные фонды, другие общегосударственные расходы</t>
  </si>
  <si>
    <t>кадастровый учет дорог</t>
  </si>
  <si>
    <r>
      <t>ДЦП""</t>
    </r>
    <r>
      <rPr>
        <sz val="12"/>
        <rFont val="Times New Roman"/>
        <family val="1"/>
      </rPr>
      <t xml:space="preserve">Переселение граждан из ветхого и аварийного жилищного фонда в Ирк.обл. до 2019г."(наружные сети,водоснабжение 4-х кв.жил. дома) </t>
    </r>
  </si>
  <si>
    <r>
      <t>ДЦП""</t>
    </r>
    <r>
      <rPr>
        <sz val="12"/>
        <rFont val="Times New Roman"/>
        <family val="1"/>
      </rPr>
      <t xml:space="preserve">Переселение граждан из жилых помещений, расположенных в зоне </t>
    </r>
    <r>
      <rPr>
        <u val="single"/>
        <sz val="12"/>
        <rFont val="Times New Roman"/>
        <family val="1"/>
      </rPr>
      <t>БАМа</t>
    </r>
    <r>
      <rPr>
        <sz val="12"/>
        <rFont val="Times New Roman"/>
        <family val="1"/>
      </rPr>
      <t>,признанных неприг. для проживания..."(</t>
    </r>
    <r>
      <rPr>
        <u val="single"/>
        <sz val="12"/>
        <rFont val="Times New Roman"/>
        <family val="1"/>
      </rPr>
      <t xml:space="preserve">строительство 4-х кв.жил. домов) </t>
    </r>
  </si>
  <si>
    <r>
      <t>ДЦП""</t>
    </r>
    <r>
      <rPr>
        <sz val="12"/>
        <rFont val="Times New Roman"/>
        <family val="1"/>
      </rPr>
      <t xml:space="preserve">Переселение граждан из ветхого и аварийного жилищного фонда в Ирк.обл. до 2019г." </t>
    </r>
  </si>
  <si>
    <t>ремонт дорог</t>
  </si>
  <si>
    <t>08.13</t>
  </si>
  <si>
    <t>РАСЧЁТ ПО ФУНКЦИОНАЛЬНОЙ СТРУКТУРЕ РАСХОДОВ
БЮДЖЕТА ВИДИМСКОГО ГОРОДСКОГО ПОСЕЛЕНИЯ НА 2016 ГОД</t>
  </si>
  <si>
    <t xml:space="preserve">К решению Думы
Видимского городского поселения
"О  бюджета Видимского
 городского поселения на 2016 год"
от "  30  "  декабря  2014 года №90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</si>
</sst>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6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Arial"/>
      <family val="0"/>
    </font>
    <font>
      <b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sz val="12"/>
      <color indexed="55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5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5" fillId="0" borderId="10" xfId="0" applyNumberFormat="1" applyFont="1" applyFill="1" applyBorder="1" applyAlignment="1">
      <alignment horizontal="left" vertical="center"/>
    </xf>
    <xf numFmtId="0" fontId="4" fillId="33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32" borderId="11" xfId="0" applyFont="1" applyFill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5" fillId="32" borderId="11" xfId="0" applyFont="1" applyFill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vertical="center" wrapText="1"/>
    </xf>
    <xf numFmtId="0" fontId="8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1" fillId="34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9" fontId="1" fillId="0" borderId="0" xfId="0" applyNumberFormat="1" applyFont="1" applyAlignment="1">
      <alignment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left" vertical="center"/>
    </xf>
    <xf numFmtId="49" fontId="4" fillId="32" borderId="10" xfId="0" applyNumberFormat="1" applyFont="1" applyFill="1" applyBorder="1" applyAlignment="1">
      <alignment horizontal="left"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10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1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center"/>
    </xf>
    <xf numFmtId="0" fontId="4" fillId="34" borderId="10" xfId="0" applyFont="1" applyFill="1" applyBorder="1" applyAlignment="1">
      <alignment vertical="center" wrapText="1"/>
    </xf>
    <xf numFmtId="0" fontId="1" fillId="34" borderId="0" xfId="0" applyFont="1" applyFill="1" applyAlignment="1">
      <alignment horizontal="right" vertical="center"/>
    </xf>
    <xf numFmtId="0" fontId="3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3" fontId="5" fillId="34" borderId="0" xfId="0" applyNumberFormat="1" applyFont="1" applyFill="1" applyBorder="1" applyAlignment="1">
      <alignment vertical="center"/>
    </xf>
    <xf numFmtId="0" fontId="1" fillId="34" borderId="0" xfId="0" applyFont="1" applyFill="1" applyBorder="1" applyAlignment="1">
      <alignment vertical="center"/>
    </xf>
    <xf numFmtId="3" fontId="1" fillId="34" borderId="0" xfId="0" applyNumberFormat="1" applyFont="1" applyFill="1" applyAlignment="1">
      <alignment vertical="center"/>
    </xf>
    <xf numFmtId="3" fontId="4" fillId="34" borderId="0" xfId="0" applyNumberFormat="1" applyFont="1" applyFill="1" applyBorder="1" applyAlignment="1">
      <alignment vertical="center"/>
    </xf>
    <xf numFmtId="9" fontId="1" fillId="34" borderId="0" xfId="0" applyNumberFormat="1" applyFont="1" applyFill="1" applyAlignment="1">
      <alignment vertical="center"/>
    </xf>
    <xf numFmtId="164" fontId="4" fillId="33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/>
    </xf>
    <xf numFmtId="164" fontId="4" fillId="32" borderId="10" xfId="0" applyNumberFormat="1" applyFont="1" applyFill="1" applyBorder="1" applyAlignment="1">
      <alignment vertical="center"/>
    </xf>
    <xf numFmtId="164" fontId="5" fillId="33" borderId="10" xfId="0" applyNumberFormat="1" applyFont="1" applyFill="1" applyBorder="1" applyAlignment="1">
      <alignment vertical="center"/>
    </xf>
    <xf numFmtId="164" fontId="5" fillId="34" borderId="10" xfId="0" applyNumberFormat="1" applyFont="1" applyFill="1" applyBorder="1" applyAlignment="1">
      <alignment vertical="center"/>
    </xf>
    <xf numFmtId="164" fontId="4" fillId="34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Border="1" applyAlignment="1">
      <alignment vertical="center"/>
    </xf>
    <xf numFmtId="164" fontId="4" fillId="0" borderId="10" xfId="0" applyNumberFormat="1" applyFont="1" applyFill="1" applyBorder="1" applyAlignment="1">
      <alignment vertical="center" wrapText="1"/>
    </xf>
    <xf numFmtId="164" fontId="4" fillId="0" borderId="10" xfId="0" applyNumberFormat="1" applyFont="1" applyBorder="1" applyAlignment="1">
      <alignment vertical="center"/>
    </xf>
    <xf numFmtId="164" fontId="4" fillId="33" borderId="14" xfId="0" applyNumberFormat="1" applyFont="1" applyFill="1" applyBorder="1" applyAlignment="1">
      <alignment vertical="center"/>
    </xf>
    <xf numFmtId="49" fontId="4" fillId="33" borderId="15" xfId="0" applyNumberFormat="1" applyFont="1" applyFill="1" applyBorder="1" applyAlignment="1">
      <alignment horizontal="center" vertical="center"/>
    </xf>
    <xf numFmtId="164" fontId="5" fillId="34" borderId="0" xfId="0" applyNumberFormat="1" applyFont="1" applyFill="1" applyAlignment="1">
      <alignment vertical="center"/>
    </xf>
    <xf numFmtId="164" fontId="5" fillId="35" borderId="10" xfId="0" applyNumberFormat="1" applyFont="1" applyFill="1" applyBorder="1" applyAlignment="1">
      <alignment vertical="center"/>
    </xf>
    <xf numFmtId="164" fontId="4" fillId="32" borderId="10" xfId="0" applyNumberFormat="1" applyFont="1" applyFill="1" applyBorder="1" applyAlignment="1">
      <alignment horizontal="left" vertical="center"/>
    </xf>
    <xf numFmtId="164" fontId="4" fillId="33" borderId="10" xfId="0" applyNumberFormat="1" applyFont="1" applyFill="1" applyBorder="1" applyAlignment="1">
      <alignment vertical="center" wrapText="1"/>
    </xf>
    <xf numFmtId="164" fontId="13" fillId="34" borderId="10" xfId="0" applyNumberFormat="1" applyFont="1" applyFill="1" applyBorder="1" applyAlignment="1">
      <alignment vertical="center"/>
    </xf>
    <xf numFmtId="164" fontId="13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vertical="center" wrapText="1"/>
    </xf>
    <xf numFmtId="164" fontId="4" fillId="32" borderId="10" xfId="0" applyNumberFormat="1" applyFont="1" applyFill="1" applyBorder="1" applyAlignment="1">
      <alignment vertical="center" wrapText="1"/>
    </xf>
    <xf numFmtId="164" fontId="5" fillId="32" borderId="10" xfId="0" applyNumberFormat="1" applyFont="1" applyFill="1" applyBorder="1" applyAlignment="1">
      <alignment vertical="center"/>
    </xf>
    <xf numFmtId="164" fontId="5" fillId="0" borderId="10" xfId="0" applyNumberFormat="1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 wrapText="1"/>
    </xf>
    <xf numFmtId="164" fontId="4" fillId="33" borderId="12" xfId="0" applyNumberFormat="1" applyFont="1" applyFill="1" applyBorder="1" applyAlignment="1">
      <alignment vertical="center" wrapText="1"/>
    </xf>
    <xf numFmtId="164" fontId="4" fillId="33" borderId="12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164" fontId="5" fillId="0" borderId="10" xfId="0" applyNumberFormat="1" applyFont="1" applyFill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vertical="center"/>
    </xf>
    <xf numFmtId="164" fontId="1" fillId="34" borderId="0" xfId="0" applyNumberFormat="1" applyFont="1" applyFill="1" applyAlignment="1">
      <alignment vertical="center"/>
    </xf>
    <xf numFmtId="164" fontId="1" fillId="34" borderId="0" xfId="0" applyNumberFormat="1" applyFont="1" applyFill="1" applyAlignment="1">
      <alignment horizontal="right" vertical="center"/>
    </xf>
    <xf numFmtId="164" fontId="3" fillId="34" borderId="0" xfId="0" applyNumberFormat="1" applyFont="1" applyFill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vertical="center"/>
    </xf>
    <xf numFmtId="164" fontId="4" fillId="33" borderId="17" xfId="0" applyNumberFormat="1" applyFont="1" applyFill="1" applyBorder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9" fillId="18" borderId="0" xfId="0" applyFont="1" applyFill="1" applyAlignment="1">
      <alignment vertical="center"/>
    </xf>
    <xf numFmtId="0" fontId="8" fillId="34" borderId="0" xfId="0" applyFont="1" applyFill="1" applyAlignment="1">
      <alignment horizontal="right" vertical="center"/>
    </xf>
    <xf numFmtId="169" fontId="19" fillId="34" borderId="0" xfId="0" applyNumberFormat="1" applyFont="1" applyFill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34" borderId="0" xfId="0" applyFont="1" applyFill="1" applyAlignment="1">
      <alignment horizontal="right" vertical="center"/>
    </xf>
    <xf numFmtId="169" fontId="14" fillId="34" borderId="0" xfId="0" applyNumberFormat="1" applyFont="1" applyFill="1" applyAlignment="1">
      <alignment vertical="center"/>
    </xf>
    <xf numFmtId="164" fontId="5" fillId="34" borderId="0" xfId="0" applyNumberFormat="1" applyFont="1" applyFill="1" applyAlignment="1">
      <alignment horizontal="right" vertical="center"/>
    </xf>
    <xf numFmtId="164" fontId="14" fillId="34" borderId="0" xfId="0" applyNumberFormat="1" applyFont="1" applyFill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49" fontId="4" fillId="32" borderId="11" xfId="0" applyNumberFormat="1" applyFont="1" applyFill="1" applyBorder="1" applyAlignment="1">
      <alignment horizontal="left" vertical="center"/>
    </xf>
    <xf numFmtId="49" fontId="4" fillId="32" borderId="10" xfId="0" applyNumberFormat="1" applyFont="1" applyFill="1" applyBorder="1" applyAlignment="1">
      <alignment horizontal="left" vertical="center"/>
    </xf>
    <xf numFmtId="0" fontId="4" fillId="33" borderId="11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5" fillId="0" borderId="0" xfId="52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49" fontId="4" fillId="32" borderId="15" xfId="0" applyNumberFormat="1" applyFont="1" applyFill="1" applyBorder="1" applyAlignment="1">
      <alignment horizontal="left" vertical="center"/>
    </xf>
    <xf numFmtId="49" fontId="4" fillId="32" borderId="20" xfId="0" applyNumberFormat="1" applyFont="1" applyFill="1" applyBorder="1" applyAlignment="1">
      <alignment horizontal="left" vertical="center"/>
    </xf>
    <xf numFmtId="49" fontId="4" fillId="32" borderId="12" xfId="0" applyNumberFormat="1" applyFont="1" applyFill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0" xfId="52" applyFont="1" applyAlignment="1">
      <alignment horizontal="right" vertical="center" wrapText="1"/>
      <protection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3"/>
  <sheetViews>
    <sheetView view="pageBreakPreview" zoomScale="75" zoomScaleNormal="75" zoomScaleSheetLayoutView="75" zoomScalePageLayoutView="0" workbookViewId="0" topLeftCell="A4">
      <pane xSplit="3" ySplit="6" topLeftCell="E243" activePane="bottomRight" state="frozen"/>
      <selection pane="topLeft" activeCell="A4" sqref="A4"/>
      <selection pane="topRight" activeCell="D4" sqref="D4"/>
      <selection pane="bottomLeft" activeCell="A9" sqref="A9"/>
      <selection pane="bottomRight" activeCell="I307" sqref="I307"/>
    </sheetView>
  </sheetViews>
  <sheetFormatPr defaultColWidth="9.00390625" defaultRowHeight="12.75"/>
  <cols>
    <col min="1" max="1" width="7.625" style="1" customWidth="1"/>
    <col min="2" max="2" width="6.625" style="2" customWidth="1"/>
    <col min="3" max="3" width="56.25390625" style="1" customWidth="1"/>
    <col min="4" max="4" width="14.125" style="1" hidden="1" customWidth="1"/>
    <col min="5" max="5" width="14.75390625" style="1" customWidth="1"/>
    <col min="6" max="8" width="14.875" style="1" customWidth="1"/>
    <col min="9" max="9" width="14.75390625" style="1" customWidth="1"/>
    <col min="10" max="10" width="14.875" style="1" customWidth="1"/>
    <col min="11" max="11" width="12.25390625" style="1" customWidth="1"/>
    <col min="12" max="12" width="12.125" style="1" customWidth="1"/>
    <col min="13" max="13" width="12.25390625" style="1" customWidth="1"/>
    <col min="14" max="14" width="12.75390625" style="1" customWidth="1"/>
    <col min="15" max="16384" width="9.125" style="1" customWidth="1"/>
  </cols>
  <sheetData>
    <row r="1" spans="2:14" s="42" customFormat="1" ht="83.25" customHeight="1">
      <c r="B1" s="43"/>
      <c r="C1" s="45"/>
      <c r="D1" s="45"/>
      <c r="E1" s="45"/>
      <c r="F1" s="45"/>
      <c r="G1" s="45"/>
      <c r="H1" s="45"/>
      <c r="I1" s="137" t="s">
        <v>156</v>
      </c>
      <c r="J1" s="138"/>
      <c r="K1" s="138"/>
      <c r="L1" s="138"/>
      <c r="M1" s="139"/>
      <c r="N1" s="139"/>
    </row>
    <row r="2" spans="2:14" s="42" customFormat="1" ht="13.5">
      <c r="B2" s="43"/>
      <c r="I2" s="138"/>
      <c r="J2" s="138"/>
      <c r="K2" s="138"/>
      <c r="L2" s="138"/>
      <c r="M2" s="139"/>
      <c r="N2" s="139"/>
    </row>
    <row r="3" s="42" customFormat="1" ht="13.5">
      <c r="B3" s="43"/>
    </row>
    <row r="4" spans="2:14" s="42" customFormat="1" ht="81" customHeight="1">
      <c r="B4" s="43"/>
      <c r="L4" s="144" t="s">
        <v>171</v>
      </c>
      <c r="M4" s="145"/>
      <c r="N4" s="145"/>
    </row>
    <row r="5" spans="1:12" s="42" customFormat="1" ht="38.25" customHeight="1">
      <c r="A5" s="141" t="s">
        <v>128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</row>
    <row r="6" spans="2:14" s="42" customFormat="1" ht="14.25" thickBot="1">
      <c r="B6" s="43"/>
      <c r="G6" s="117">
        <f>3461+173.1-1362</f>
        <v>2272.1</v>
      </c>
      <c r="H6" s="117">
        <v>4919.5</v>
      </c>
      <c r="I6" s="117">
        <v>4133.5</v>
      </c>
      <c r="J6" s="117">
        <v>1941.9</v>
      </c>
      <c r="N6" s="42" t="s">
        <v>98</v>
      </c>
    </row>
    <row r="7" spans="2:12" s="42" customFormat="1" ht="17.25" hidden="1" thickBot="1">
      <c r="B7" s="43"/>
      <c r="E7" s="44"/>
      <c r="F7" s="44"/>
      <c r="G7" s="44">
        <v>1316</v>
      </c>
      <c r="H7" s="44">
        <v>2115</v>
      </c>
      <c r="I7" s="44">
        <v>1550</v>
      </c>
      <c r="J7" s="44"/>
      <c r="K7" s="44"/>
      <c r="L7" s="44"/>
    </row>
    <row r="8" spans="1:5" ht="15" customHeight="1" hidden="1" thickBot="1">
      <c r="A8" s="140"/>
      <c r="B8" s="140"/>
      <c r="C8" s="140"/>
      <c r="D8" s="140"/>
      <c r="E8" s="140"/>
    </row>
    <row r="9" spans="1:14" ht="66.75" customHeight="1" thickBot="1">
      <c r="A9" s="142" t="s">
        <v>60</v>
      </c>
      <c r="B9" s="143"/>
      <c r="C9" s="143"/>
      <c r="D9" s="112"/>
      <c r="E9" s="113" t="s">
        <v>129</v>
      </c>
      <c r="F9" s="116" t="s">
        <v>130</v>
      </c>
      <c r="G9" s="114" t="s">
        <v>97</v>
      </c>
      <c r="H9" s="112" t="s">
        <v>170</v>
      </c>
      <c r="I9" s="112" t="s">
        <v>168</v>
      </c>
      <c r="J9" s="112" t="s">
        <v>169</v>
      </c>
      <c r="K9" s="112" t="s">
        <v>157</v>
      </c>
      <c r="L9" s="112" t="s">
        <v>158</v>
      </c>
      <c r="M9" s="112" t="s">
        <v>159</v>
      </c>
      <c r="N9" s="115" t="s">
        <v>160</v>
      </c>
    </row>
    <row r="10" spans="1:14" s="5" customFormat="1" ht="20.25" customHeight="1">
      <c r="A10" s="108" t="s">
        <v>20</v>
      </c>
      <c r="B10" s="109"/>
      <c r="C10" s="110"/>
      <c r="D10" s="111"/>
      <c r="E10" s="111"/>
      <c r="F10" s="111"/>
      <c r="G10" s="111"/>
      <c r="H10" s="111"/>
      <c r="I10" s="111"/>
      <c r="J10" s="111"/>
      <c r="K10" s="110"/>
      <c r="L10" s="110"/>
      <c r="M10" s="110"/>
      <c r="N10" s="110"/>
    </row>
    <row r="11" spans="1:14" s="5" customFormat="1" ht="34.5" customHeight="1" hidden="1">
      <c r="A11" s="21" t="s">
        <v>0</v>
      </c>
      <c r="B11" s="3">
        <v>210</v>
      </c>
      <c r="C11" s="38" t="s">
        <v>29</v>
      </c>
      <c r="D11" s="85">
        <f>SUM(D12:D14)</f>
        <v>0</v>
      </c>
      <c r="E11" s="85">
        <f>SUM(E12:E14)</f>
        <v>0</v>
      </c>
      <c r="F11" s="78"/>
      <c r="G11" s="85">
        <f aca="true" t="shared" si="0" ref="G11:N11">SUM(G12:G14)</f>
        <v>0</v>
      </c>
      <c r="H11" s="85">
        <f t="shared" si="0"/>
        <v>0</v>
      </c>
      <c r="I11" s="85">
        <f t="shared" si="0"/>
        <v>0</v>
      </c>
      <c r="J11" s="85">
        <f t="shared" si="0"/>
        <v>0</v>
      </c>
      <c r="K11" s="85">
        <f t="shared" si="0"/>
        <v>0</v>
      </c>
      <c r="L11" s="85">
        <f t="shared" si="0"/>
        <v>0</v>
      </c>
      <c r="M11" s="85">
        <f t="shared" si="0"/>
        <v>0</v>
      </c>
      <c r="N11" s="85">
        <f t="shared" si="0"/>
        <v>0</v>
      </c>
    </row>
    <row r="12" spans="1:14" s="8" customFormat="1" ht="15.75" hidden="1">
      <c r="A12" s="22" t="s">
        <v>0</v>
      </c>
      <c r="B12" s="6">
        <v>211</v>
      </c>
      <c r="C12" s="37" t="s">
        <v>1</v>
      </c>
      <c r="D12" s="83"/>
      <c r="E12" s="83"/>
      <c r="F12" s="96"/>
      <c r="G12" s="83"/>
      <c r="H12" s="83"/>
      <c r="I12" s="83"/>
      <c r="J12" s="83"/>
      <c r="K12" s="83">
        <f>SUM(K30,K35,K56,K76)</f>
        <v>0</v>
      </c>
      <c r="L12" s="83">
        <f>SUM(L30,L35,L56,L76)</f>
        <v>0</v>
      </c>
      <c r="M12" s="83">
        <f>SUM(M30,M35,M56,M76)</f>
        <v>0</v>
      </c>
      <c r="N12" s="83">
        <f>SUM(N30,N35,N56,N76)</f>
        <v>0</v>
      </c>
    </row>
    <row r="13" spans="1:14" s="8" customFormat="1" ht="15.75" hidden="1">
      <c r="A13" s="22" t="s">
        <v>0</v>
      </c>
      <c r="B13" s="6">
        <v>212</v>
      </c>
      <c r="C13" s="37" t="s">
        <v>2</v>
      </c>
      <c r="D13" s="83"/>
      <c r="E13" s="83"/>
      <c r="F13" s="96"/>
      <c r="G13" s="83"/>
      <c r="H13" s="83"/>
      <c r="I13" s="83"/>
      <c r="J13" s="83"/>
      <c r="K13" s="83">
        <f>SUM(K58,K36,K77,K37,K31)</f>
        <v>0</v>
      </c>
      <c r="L13" s="83">
        <f>SUM(L58,L36,L77,L37,L31)</f>
        <v>0</v>
      </c>
      <c r="M13" s="83">
        <f>SUM(M58,M36,M77,M37,M31)</f>
        <v>0</v>
      </c>
      <c r="N13" s="83">
        <f>SUM(N58,N36,N77,N37,N31)</f>
        <v>0</v>
      </c>
    </row>
    <row r="14" spans="1:14" s="8" customFormat="1" ht="15.75" hidden="1">
      <c r="A14" s="22" t="s">
        <v>0</v>
      </c>
      <c r="B14" s="6">
        <v>213</v>
      </c>
      <c r="C14" s="37" t="s">
        <v>3</v>
      </c>
      <c r="D14" s="83"/>
      <c r="E14" s="83"/>
      <c r="F14" s="96"/>
      <c r="G14" s="83"/>
      <c r="H14" s="83"/>
      <c r="I14" s="83"/>
      <c r="J14" s="83"/>
      <c r="K14" s="83">
        <f>SUM(K32,K38,K59,K78)</f>
        <v>0</v>
      </c>
      <c r="L14" s="83">
        <f>SUM(L32,L38,L59,L78)</f>
        <v>0</v>
      </c>
      <c r="M14" s="83">
        <f>SUM(M32,M38,M59,M78)</f>
        <v>0</v>
      </c>
      <c r="N14" s="83">
        <f>SUM(N32,N38,N59,N78)</f>
        <v>0</v>
      </c>
    </row>
    <row r="15" spans="1:14" s="5" customFormat="1" ht="15.75" hidden="1">
      <c r="A15" s="21" t="s">
        <v>0</v>
      </c>
      <c r="B15" s="3">
        <v>220</v>
      </c>
      <c r="C15" s="38" t="s">
        <v>4</v>
      </c>
      <c r="D15" s="85">
        <f>SUM(D16:D21)</f>
        <v>0</v>
      </c>
      <c r="E15" s="85">
        <f>SUM(E16:E21)</f>
        <v>0</v>
      </c>
      <c r="F15" s="78"/>
      <c r="G15" s="85">
        <f aca="true" t="shared" si="1" ref="G15:L15">SUM(G16:G21)</f>
        <v>0</v>
      </c>
      <c r="H15" s="85">
        <f t="shared" si="1"/>
        <v>0</v>
      </c>
      <c r="I15" s="85">
        <f t="shared" si="1"/>
        <v>0</v>
      </c>
      <c r="J15" s="85">
        <f t="shared" si="1"/>
        <v>0</v>
      </c>
      <c r="K15" s="85">
        <f t="shared" si="1"/>
        <v>0</v>
      </c>
      <c r="L15" s="85">
        <f t="shared" si="1"/>
        <v>0</v>
      </c>
      <c r="M15" s="85">
        <f>SUM(M16:M21)</f>
        <v>0</v>
      </c>
      <c r="N15" s="85">
        <f>SUM(N16:N21)</f>
        <v>0</v>
      </c>
    </row>
    <row r="16" spans="1:14" s="8" customFormat="1" ht="15.75" hidden="1">
      <c r="A16" s="22" t="s">
        <v>0</v>
      </c>
      <c r="B16" s="6">
        <v>221</v>
      </c>
      <c r="C16" s="37" t="s">
        <v>5</v>
      </c>
      <c r="D16" s="83"/>
      <c r="E16" s="83"/>
      <c r="F16" s="96"/>
      <c r="G16" s="83"/>
      <c r="H16" s="83"/>
      <c r="I16" s="83"/>
      <c r="J16" s="83"/>
      <c r="K16" s="83">
        <f aca="true" t="shared" si="2" ref="K16:N18">SUM(K62,K40,K80)</f>
        <v>0</v>
      </c>
      <c r="L16" s="83">
        <f t="shared" si="2"/>
        <v>0</v>
      </c>
      <c r="M16" s="83">
        <f t="shared" si="2"/>
        <v>0</v>
      </c>
      <c r="N16" s="83">
        <f t="shared" si="2"/>
        <v>0</v>
      </c>
    </row>
    <row r="17" spans="1:14" s="8" customFormat="1" ht="15.75" hidden="1">
      <c r="A17" s="22" t="s">
        <v>0</v>
      </c>
      <c r="B17" s="6">
        <v>222</v>
      </c>
      <c r="C17" s="37" t="s">
        <v>6</v>
      </c>
      <c r="D17" s="83"/>
      <c r="E17" s="83"/>
      <c r="F17" s="96"/>
      <c r="G17" s="83"/>
      <c r="H17" s="83"/>
      <c r="I17" s="83"/>
      <c r="J17" s="83"/>
      <c r="K17" s="83">
        <f t="shared" si="2"/>
        <v>0</v>
      </c>
      <c r="L17" s="83">
        <f t="shared" si="2"/>
        <v>0</v>
      </c>
      <c r="M17" s="83">
        <f t="shared" si="2"/>
        <v>0</v>
      </c>
      <c r="N17" s="83">
        <f t="shared" si="2"/>
        <v>0</v>
      </c>
    </row>
    <row r="18" spans="1:14" s="8" customFormat="1" ht="15.75" hidden="1">
      <c r="A18" s="22" t="s">
        <v>0</v>
      </c>
      <c r="B18" s="6">
        <v>223</v>
      </c>
      <c r="C18" s="37" t="s">
        <v>7</v>
      </c>
      <c r="D18" s="83"/>
      <c r="E18" s="83"/>
      <c r="F18" s="96"/>
      <c r="G18" s="83"/>
      <c r="H18" s="83"/>
      <c r="I18" s="83"/>
      <c r="J18" s="83"/>
      <c r="K18" s="83">
        <f t="shared" si="2"/>
        <v>0</v>
      </c>
      <c r="L18" s="83">
        <f t="shared" si="2"/>
        <v>0</v>
      </c>
      <c r="M18" s="83">
        <f t="shared" si="2"/>
        <v>0</v>
      </c>
      <c r="N18" s="83">
        <f t="shared" si="2"/>
        <v>0</v>
      </c>
    </row>
    <row r="19" spans="1:14" s="8" customFormat="1" ht="15" customHeight="1" hidden="1">
      <c r="A19" s="22" t="s">
        <v>0</v>
      </c>
      <c r="B19" s="6">
        <v>224</v>
      </c>
      <c r="C19" s="37" t="s">
        <v>8</v>
      </c>
      <c r="D19" s="97"/>
      <c r="E19" s="83"/>
      <c r="F19" s="96"/>
      <c r="G19" s="83"/>
      <c r="H19" s="83"/>
      <c r="I19" s="83"/>
      <c r="J19" s="83"/>
      <c r="K19" s="83"/>
      <c r="L19" s="83">
        <f aca="true" t="shared" si="3" ref="L19:N20">SUM(L65,L43,L83)</f>
        <v>0</v>
      </c>
      <c r="M19" s="83">
        <f t="shared" si="3"/>
        <v>0</v>
      </c>
      <c r="N19" s="83">
        <f t="shared" si="3"/>
        <v>0</v>
      </c>
    </row>
    <row r="20" spans="1:14" s="8" customFormat="1" ht="15.75" hidden="1">
      <c r="A20" s="22" t="s">
        <v>0</v>
      </c>
      <c r="B20" s="6">
        <v>225</v>
      </c>
      <c r="C20" s="37" t="s">
        <v>9</v>
      </c>
      <c r="D20" s="83"/>
      <c r="E20" s="83"/>
      <c r="F20" s="96"/>
      <c r="G20" s="83"/>
      <c r="H20" s="83"/>
      <c r="I20" s="83"/>
      <c r="J20" s="83"/>
      <c r="K20" s="83">
        <f>SUM(K66,K44,K84)</f>
        <v>0</v>
      </c>
      <c r="L20" s="83">
        <f t="shared" si="3"/>
        <v>0</v>
      </c>
      <c r="M20" s="83">
        <f t="shared" si="3"/>
        <v>0</v>
      </c>
      <c r="N20" s="83">
        <f t="shared" si="3"/>
        <v>0</v>
      </c>
    </row>
    <row r="21" spans="1:14" s="8" customFormat="1" ht="15.75" hidden="1">
      <c r="A21" s="22" t="s">
        <v>0</v>
      </c>
      <c r="B21" s="6">
        <v>226</v>
      </c>
      <c r="C21" s="37" t="s">
        <v>10</v>
      </c>
      <c r="D21" s="83"/>
      <c r="E21" s="83"/>
      <c r="F21" s="96"/>
      <c r="G21" s="83"/>
      <c r="H21" s="83"/>
      <c r="I21" s="83"/>
      <c r="J21" s="83"/>
      <c r="K21" s="83">
        <f>K67</f>
        <v>0</v>
      </c>
      <c r="L21" s="83">
        <f>L67</f>
        <v>0</v>
      </c>
      <c r="M21" s="83">
        <f>M67</f>
        <v>0</v>
      </c>
      <c r="N21" s="83">
        <f>N67</f>
        <v>0</v>
      </c>
    </row>
    <row r="22" spans="1:14" s="5" customFormat="1" ht="15" customHeight="1" hidden="1">
      <c r="A22" s="21" t="s">
        <v>0</v>
      </c>
      <c r="B22" s="3">
        <v>231</v>
      </c>
      <c r="C22" s="38" t="s">
        <v>11</v>
      </c>
      <c r="D22" s="98"/>
      <c r="E22" s="85">
        <f>SUM(E94)</f>
        <v>0</v>
      </c>
      <c r="F22" s="78"/>
      <c r="G22" s="85">
        <f aca="true" t="shared" si="4" ref="G22:L22">SUM(G94)</f>
        <v>0</v>
      </c>
      <c r="H22" s="85">
        <f t="shared" si="4"/>
        <v>0</v>
      </c>
      <c r="I22" s="85">
        <f t="shared" si="4"/>
        <v>0</v>
      </c>
      <c r="J22" s="85">
        <f t="shared" si="4"/>
        <v>0</v>
      </c>
      <c r="K22" s="85"/>
      <c r="L22" s="85">
        <f t="shared" si="4"/>
        <v>0</v>
      </c>
      <c r="M22" s="85">
        <f>SUM(M94)</f>
        <v>0</v>
      </c>
      <c r="N22" s="85">
        <f>SUM(N94)</f>
        <v>0</v>
      </c>
    </row>
    <row r="23" spans="1:14" s="5" customFormat="1" ht="31.5" hidden="1">
      <c r="A23" s="21" t="s">
        <v>0</v>
      </c>
      <c r="B23" s="3">
        <v>251</v>
      </c>
      <c r="C23" s="38" t="s">
        <v>43</v>
      </c>
      <c r="D23" s="85"/>
      <c r="E23" s="85"/>
      <c r="F23" s="78"/>
      <c r="G23" s="85"/>
      <c r="H23" s="85"/>
      <c r="I23" s="85"/>
      <c r="J23" s="85"/>
      <c r="K23" s="85">
        <f>K68+K86</f>
        <v>0</v>
      </c>
      <c r="L23" s="85">
        <f>L68+L86</f>
        <v>0</v>
      </c>
      <c r="M23" s="85">
        <f>M68+M86</f>
        <v>0</v>
      </c>
      <c r="N23" s="85">
        <f>N68+N86</f>
        <v>0</v>
      </c>
    </row>
    <row r="24" spans="1:14" s="5" customFormat="1" ht="30.75" customHeight="1" hidden="1">
      <c r="A24" s="21" t="s">
        <v>0</v>
      </c>
      <c r="B24" s="3">
        <v>263</v>
      </c>
      <c r="C24" s="38" t="s">
        <v>45</v>
      </c>
      <c r="D24" s="98"/>
      <c r="E24" s="85"/>
      <c r="F24" s="78"/>
      <c r="G24" s="85">
        <f aca="true" t="shared" si="5" ref="G24:L24">SUM(G69,G47,G87)</f>
        <v>0</v>
      </c>
      <c r="H24" s="85">
        <f t="shared" si="5"/>
        <v>0</v>
      </c>
      <c r="I24" s="85">
        <f t="shared" si="5"/>
        <v>0</v>
      </c>
      <c r="J24" s="85">
        <f t="shared" si="5"/>
        <v>0</v>
      </c>
      <c r="K24" s="85"/>
      <c r="L24" s="85">
        <f t="shared" si="5"/>
        <v>0</v>
      </c>
      <c r="M24" s="85">
        <f>SUM(M69,M47,M87)</f>
        <v>0</v>
      </c>
      <c r="N24" s="85">
        <f>SUM(N69,N47,N87)</f>
        <v>0</v>
      </c>
    </row>
    <row r="25" spans="1:14" s="5" customFormat="1" ht="15.75" hidden="1">
      <c r="A25" s="21" t="s">
        <v>0</v>
      </c>
      <c r="B25" s="3">
        <v>290</v>
      </c>
      <c r="C25" s="38" t="s">
        <v>12</v>
      </c>
      <c r="D25" s="85"/>
      <c r="E25" s="85"/>
      <c r="F25" s="78"/>
      <c r="G25" s="85"/>
      <c r="H25" s="85"/>
      <c r="I25" s="85"/>
      <c r="J25" s="85"/>
      <c r="K25" s="85">
        <f>SUM(K70,K95,K97,K48,K88,K93,K96)</f>
        <v>0</v>
      </c>
      <c r="L25" s="85">
        <f>SUM(L70,L95,L97,L48,L88,L93,L96)</f>
        <v>0</v>
      </c>
      <c r="M25" s="85">
        <f>SUM(M70,M95,M97,M48,M88,M93,M96)</f>
        <v>0</v>
      </c>
      <c r="N25" s="85">
        <f>SUM(N70,N95,N97,N48,N88,N93,N96)</f>
        <v>0</v>
      </c>
    </row>
    <row r="26" spans="1:14" s="5" customFormat="1" ht="15.75" hidden="1">
      <c r="A26" s="21" t="s">
        <v>0</v>
      </c>
      <c r="B26" s="3">
        <v>300</v>
      </c>
      <c r="C26" s="38" t="s">
        <v>13</v>
      </c>
      <c r="D26" s="85"/>
      <c r="E26" s="85"/>
      <c r="F26" s="78"/>
      <c r="G26" s="85"/>
      <c r="H26" s="85"/>
      <c r="I26" s="85">
        <f aca="true" t="shared" si="6" ref="I26:N26">I52+I71</f>
        <v>0</v>
      </c>
      <c r="J26" s="85">
        <f t="shared" si="6"/>
        <v>0</v>
      </c>
      <c r="K26" s="85">
        <f t="shared" si="6"/>
        <v>0</v>
      </c>
      <c r="L26" s="85">
        <f t="shared" si="6"/>
        <v>0</v>
      </c>
      <c r="M26" s="85">
        <f t="shared" si="6"/>
        <v>0</v>
      </c>
      <c r="N26" s="85">
        <f t="shared" si="6"/>
        <v>0</v>
      </c>
    </row>
    <row r="27" spans="1:14" s="8" customFormat="1" ht="15.75" hidden="1">
      <c r="A27" s="22" t="s">
        <v>0</v>
      </c>
      <c r="B27" s="6">
        <v>310</v>
      </c>
      <c r="C27" s="37" t="s">
        <v>14</v>
      </c>
      <c r="D27" s="83"/>
      <c r="E27" s="83"/>
      <c r="F27" s="96"/>
      <c r="G27" s="83"/>
      <c r="H27" s="83"/>
      <c r="I27" s="83"/>
      <c r="J27" s="83">
        <f>SUM(J72,J50,J90)</f>
        <v>0</v>
      </c>
      <c r="K27" s="83">
        <f>SUM(K72,K50,K90)</f>
        <v>0</v>
      </c>
      <c r="L27" s="83">
        <f>SUM(L72,L50,L90)</f>
        <v>0</v>
      </c>
      <c r="M27" s="83">
        <f>SUM(M72,M50,M90)</f>
        <v>0</v>
      </c>
      <c r="N27" s="83">
        <f>SUM(N72,N50,N90)</f>
        <v>0</v>
      </c>
    </row>
    <row r="28" spans="1:14" s="8" customFormat="1" ht="15.75" hidden="1">
      <c r="A28" s="22" t="s">
        <v>0</v>
      </c>
      <c r="B28" s="6">
        <v>340</v>
      </c>
      <c r="C28" s="37" t="s">
        <v>15</v>
      </c>
      <c r="D28" s="83"/>
      <c r="E28" s="83"/>
      <c r="F28" s="96"/>
      <c r="G28" s="83"/>
      <c r="H28" s="83"/>
      <c r="I28" s="83"/>
      <c r="J28" s="83">
        <f>SUM(J73,J51,J91,J53)</f>
        <v>0</v>
      </c>
      <c r="K28" s="83">
        <f>SUM(K73,K51,K91,K53)</f>
        <v>0</v>
      </c>
      <c r="L28" s="83">
        <f>SUM(L73,L51,L91,L53)</f>
        <v>0</v>
      </c>
      <c r="M28" s="83">
        <f>SUM(M73,M51,M91,M53)</f>
        <v>0</v>
      </c>
      <c r="N28" s="83">
        <f>SUM(N73,N51,N91,N53)</f>
        <v>0</v>
      </c>
    </row>
    <row r="29" spans="1:14" s="8" customFormat="1" ht="15.75">
      <c r="A29" s="23"/>
      <c r="B29" s="10"/>
      <c r="C29" s="39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</row>
    <row r="30" spans="1:14" s="8" customFormat="1" ht="15.75">
      <c r="A30" s="24" t="s">
        <v>16</v>
      </c>
      <c r="B30" s="6">
        <v>211</v>
      </c>
      <c r="C30" s="37" t="s">
        <v>1</v>
      </c>
      <c r="D30" s="97"/>
      <c r="E30" s="83">
        <v>920</v>
      </c>
      <c r="F30" s="96">
        <f>G30+H30+I30</f>
        <v>819.5</v>
      </c>
      <c r="G30" s="83">
        <v>100</v>
      </c>
      <c r="H30" s="83">
        <v>319.5</v>
      </c>
      <c r="I30" s="83">
        <v>400</v>
      </c>
      <c r="J30" s="83"/>
      <c r="K30" s="83"/>
      <c r="L30" s="83"/>
      <c r="M30" s="83"/>
      <c r="N30" s="83"/>
    </row>
    <row r="31" spans="1:14" s="8" customFormat="1" ht="15.75">
      <c r="A31" s="24" t="s">
        <v>16</v>
      </c>
      <c r="B31" s="6">
        <v>212</v>
      </c>
      <c r="C31" s="37" t="s">
        <v>2</v>
      </c>
      <c r="D31" s="97"/>
      <c r="E31" s="83">
        <v>0</v>
      </c>
      <c r="F31" s="96">
        <f>SUM(G31:L31)</f>
        <v>0</v>
      </c>
      <c r="G31" s="83"/>
      <c r="H31" s="83"/>
      <c r="I31" s="83"/>
      <c r="J31" s="83"/>
      <c r="K31" s="83"/>
      <c r="L31" s="83"/>
      <c r="M31" s="83"/>
      <c r="N31" s="83"/>
    </row>
    <row r="32" spans="1:14" s="8" customFormat="1" ht="15.75">
      <c r="A32" s="24" t="s">
        <v>16</v>
      </c>
      <c r="B32" s="6">
        <v>213</v>
      </c>
      <c r="C32" s="37" t="s">
        <v>3</v>
      </c>
      <c r="D32" s="97"/>
      <c r="E32" s="83">
        <v>277.8</v>
      </c>
      <c r="F32" s="96">
        <f>SUM(G32:L32)</f>
        <v>350</v>
      </c>
      <c r="G32" s="83"/>
      <c r="H32" s="83">
        <v>150</v>
      </c>
      <c r="I32" s="83">
        <v>200</v>
      </c>
      <c r="J32" s="83"/>
      <c r="K32" s="83"/>
      <c r="L32" s="83"/>
      <c r="M32" s="83"/>
      <c r="N32" s="83"/>
    </row>
    <row r="33" spans="1:14" s="8" customFormat="1" ht="15.75">
      <c r="A33" s="25"/>
      <c r="B33" s="10"/>
      <c r="C33" s="40" t="s">
        <v>17</v>
      </c>
      <c r="D33" s="78">
        <f aca="true" t="shared" si="7" ref="D33:N33">SUM(D30:D32)</f>
        <v>0</v>
      </c>
      <c r="E33" s="78">
        <f t="shared" si="7"/>
        <v>1197.8</v>
      </c>
      <c r="F33" s="78">
        <f>SUM(F30:F32)</f>
        <v>1169.5</v>
      </c>
      <c r="G33" s="78">
        <f t="shared" si="7"/>
        <v>100</v>
      </c>
      <c r="H33" s="78">
        <f>SUM(H30:H32)</f>
        <v>469.5</v>
      </c>
      <c r="I33" s="78">
        <f t="shared" si="7"/>
        <v>600</v>
      </c>
      <c r="J33" s="78">
        <f t="shared" si="7"/>
        <v>0</v>
      </c>
      <c r="K33" s="78">
        <f t="shared" si="7"/>
        <v>0</v>
      </c>
      <c r="L33" s="78">
        <f t="shared" si="7"/>
        <v>0</v>
      </c>
      <c r="M33" s="78">
        <f t="shared" si="7"/>
        <v>0</v>
      </c>
      <c r="N33" s="78">
        <f t="shared" si="7"/>
        <v>0</v>
      </c>
    </row>
    <row r="34" spans="1:14" s="5" customFormat="1" ht="21" customHeight="1" hidden="1">
      <c r="A34" s="26" t="s">
        <v>18</v>
      </c>
      <c r="B34" s="3">
        <v>210</v>
      </c>
      <c r="C34" s="38" t="s">
        <v>29</v>
      </c>
      <c r="D34" s="98"/>
      <c r="E34" s="85">
        <f>SUM(E35:E38)</f>
        <v>1009.1</v>
      </c>
      <c r="F34" s="78">
        <f aca="true" t="shared" si="8" ref="F34:L34">SUM(F35:F38)</f>
        <v>840</v>
      </c>
      <c r="G34" s="85">
        <f t="shared" si="8"/>
        <v>120</v>
      </c>
      <c r="H34" s="85">
        <f t="shared" si="8"/>
        <v>700</v>
      </c>
      <c r="I34" s="85">
        <f t="shared" si="8"/>
        <v>0</v>
      </c>
      <c r="J34" s="85">
        <f t="shared" si="8"/>
        <v>20</v>
      </c>
      <c r="K34" s="85"/>
      <c r="L34" s="85">
        <f t="shared" si="8"/>
        <v>0</v>
      </c>
      <c r="M34" s="85">
        <f>SUM(M35:M38)</f>
        <v>0</v>
      </c>
      <c r="N34" s="85">
        <f>SUM(N35:N38)</f>
        <v>0</v>
      </c>
    </row>
    <row r="35" spans="1:14" s="8" customFormat="1" ht="15.75">
      <c r="A35" s="24" t="s">
        <v>18</v>
      </c>
      <c r="B35" s="6">
        <v>211</v>
      </c>
      <c r="C35" s="37" t="s">
        <v>1</v>
      </c>
      <c r="D35" s="97"/>
      <c r="E35" s="83">
        <v>775</v>
      </c>
      <c r="F35" s="96">
        <f>SUM(G35:L35)</f>
        <v>640</v>
      </c>
      <c r="G35" s="83">
        <v>120</v>
      </c>
      <c r="H35" s="83">
        <v>500</v>
      </c>
      <c r="I35" s="83"/>
      <c r="J35" s="83">
        <v>20</v>
      </c>
      <c r="K35" s="83"/>
      <c r="L35" s="83"/>
      <c r="M35" s="83"/>
      <c r="N35" s="83"/>
    </row>
    <row r="36" spans="1:14" s="8" customFormat="1" ht="15" customHeight="1" hidden="1">
      <c r="A36" s="24" t="s">
        <v>18</v>
      </c>
      <c r="B36" s="6">
        <v>212</v>
      </c>
      <c r="C36" s="37" t="s">
        <v>2</v>
      </c>
      <c r="D36" s="97"/>
      <c r="E36" s="83"/>
      <c r="F36" s="96">
        <f>SUM(G36:L36)</f>
        <v>0</v>
      </c>
      <c r="G36" s="83"/>
      <c r="H36" s="83"/>
      <c r="I36" s="83"/>
      <c r="J36" s="83"/>
      <c r="K36" s="83"/>
      <c r="L36" s="83"/>
      <c r="M36" s="83"/>
      <c r="N36" s="83"/>
    </row>
    <row r="37" spans="1:14" s="8" customFormat="1" ht="15.75">
      <c r="A37" s="24" t="s">
        <v>18</v>
      </c>
      <c r="B37" s="6">
        <v>212</v>
      </c>
      <c r="C37" s="37" t="s">
        <v>2</v>
      </c>
      <c r="D37" s="97"/>
      <c r="E37" s="83">
        <v>0</v>
      </c>
      <c r="F37" s="96">
        <f>SUM(G37:L37)</f>
        <v>0</v>
      </c>
      <c r="G37" s="83"/>
      <c r="H37" s="83"/>
      <c r="I37" s="83"/>
      <c r="J37" s="83">
        <v>0</v>
      </c>
      <c r="K37" s="83"/>
      <c r="L37" s="83"/>
      <c r="M37" s="83"/>
      <c r="N37" s="83"/>
    </row>
    <row r="38" spans="1:14" s="8" customFormat="1" ht="15.75">
      <c r="A38" s="24" t="s">
        <v>18</v>
      </c>
      <c r="B38" s="6">
        <v>213</v>
      </c>
      <c r="C38" s="37" t="s">
        <v>3</v>
      </c>
      <c r="D38" s="97"/>
      <c r="E38" s="83">
        <v>234.1</v>
      </c>
      <c r="F38" s="96">
        <f aca="true" t="shared" si="9" ref="F38:F53">SUM(G38:L38)</f>
        <v>200</v>
      </c>
      <c r="G38" s="83"/>
      <c r="H38" s="83">
        <v>200</v>
      </c>
      <c r="I38" s="83"/>
      <c r="J38" s="83"/>
      <c r="K38" s="83"/>
      <c r="L38" s="83"/>
      <c r="M38" s="83"/>
      <c r="N38" s="83"/>
    </row>
    <row r="39" spans="1:14" s="5" customFormat="1" ht="15" customHeight="1" hidden="1">
      <c r="A39" s="26" t="s">
        <v>18</v>
      </c>
      <c r="B39" s="3">
        <v>220</v>
      </c>
      <c r="C39" s="38" t="s">
        <v>4</v>
      </c>
      <c r="D39" s="98"/>
      <c r="E39" s="85"/>
      <c r="F39" s="96">
        <f t="shared" si="9"/>
        <v>0</v>
      </c>
      <c r="G39" s="85"/>
      <c r="H39" s="85"/>
      <c r="I39" s="85"/>
      <c r="J39" s="85"/>
      <c r="K39" s="85"/>
      <c r="L39" s="85"/>
      <c r="M39" s="85"/>
      <c r="N39" s="85"/>
    </row>
    <row r="40" spans="1:14" s="8" customFormat="1" ht="15" customHeight="1" hidden="1">
      <c r="A40" s="24" t="s">
        <v>18</v>
      </c>
      <c r="B40" s="6">
        <v>221</v>
      </c>
      <c r="C40" s="37" t="s">
        <v>5</v>
      </c>
      <c r="D40" s="97"/>
      <c r="E40" s="83"/>
      <c r="F40" s="96">
        <f t="shared" si="9"/>
        <v>0</v>
      </c>
      <c r="G40" s="83"/>
      <c r="H40" s="83"/>
      <c r="I40" s="83"/>
      <c r="J40" s="83"/>
      <c r="K40" s="83"/>
      <c r="L40" s="83"/>
      <c r="M40" s="83"/>
      <c r="N40" s="83"/>
    </row>
    <row r="41" spans="1:14" s="8" customFormat="1" ht="15" customHeight="1" hidden="1">
      <c r="A41" s="24" t="s">
        <v>18</v>
      </c>
      <c r="B41" s="6">
        <v>222</v>
      </c>
      <c r="C41" s="37" t="s">
        <v>6</v>
      </c>
      <c r="D41" s="97"/>
      <c r="E41" s="83"/>
      <c r="F41" s="96">
        <f t="shared" si="9"/>
        <v>0</v>
      </c>
      <c r="G41" s="83"/>
      <c r="H41" s="83"/>
      <c r="I41" s="83"/>
      <c r="J41" s="83"/>
      <c r="K41" s="83"/>
      <c r="L41" s="83"/>
      <c r="M41" s="83"/>
      <c r="N41" s="83"/>
    </row>
    <row r="42" spans="1:14" s="8" customFormat="1" ht="15" customHeight="1" hidden="1">
      <c r="A42" s="24" t="s">
        <v>18</v>
      </c>
      <c r="B42" s="6">
        <v>223</v>
      </c>
      <c r="C42" s="37" t="s">
        <v>7</v>
      </c>
      <c r="D42" s="97"/>
      <c r="E42" s="83"/>
      <c r="F42" s="96">
        <f t="shared" si="9"/>
        <v>0</v>
      </c>
      <c r="G42" s="83"/>
      <c r="H42" s="83"/>
      <c r="I42" s="83"/>
      <c r="J42" s="83"/>
      <c r="K42" s="83"/>
      <c r="L42" s="83"/>
      <c r="M42" s="83"/>
      <c r="N42" s="83"/>
    </row>
    <row r="43" spans="1:14" s="8" customFormat="1" ht="15" customHeight="1" hidden="1">
      <c r="A43" s="24" t="s">
        <v>18</v>
      </c>
      <c r="B43" s="6">
        <v>224</v>
      </c>
      <c r="C43" s="37" t="s">
        <v>8</v>
      </c>
      <c r="D43" s="97"/>
      <c r="E43" s="83"/>
      <c r="F43" s="96">
        <f t="shared" si="9"/>
        <v>0</v>
      </c>
      <c r="G43" s="83"/>
      <c r="H43" s="83"/>
      <c r="I43" s="83"/>
      <c r="J43" s="83"/>
      <c r="K43" s="83"/>
      <c r="L43" s="83"/>
      <c r="M43" s="83"/>
      <c r="N43" s="83"/>
    </row>
    <row r="44" spans="1:14" s="8" customFormat="1" ht="15" customHeight="1" hidden="1">
      <c r="A44" s="24" t="s">
        <v>18</v>
      </c>
      <c r="B44" s="6">
        <v>225</v>
      </c>
      <c r="C44" s="37" t="s">
        <v>9</v>
      </c>
      <c r="D44" s="97"/>
      <c r="E44" s="83"/>
      <c r="F44" s="96">
        <f t="shared" si="9"/>
        <v>0</v>
      </c>
      <c r="G44" s="83"/>
      <c r="H44" s="83"/>
      <c r="I44" s="83"/>
      <c r="J44" s="83"/>
      <c r="K44" s="83"/>
      <c r="L44" s="83"/>
      <c r="M44" s="83"/>
      <c r="N44" s="83"/>
    </row>
    <row r="45" spans="1:14" s="8" customFormat="1" ht="15" customHeight="1" hidden="1">
      <c r="A45" s="24" t="s">
        <v>18</v>
      </c>
      <c r="B45" s="6">
        <v>226</v>
      </c>
      <c r="C45" s="37" t="s">
        <v>10</v>
      </c>
      <c r="D45" s="97"/>
      <c r="E45" s="83"/>
      <c r="F45" s="96">
        <f t="shared" si="9"/>
        <v>0</v>
      </c>
      <c r="G45" s="83"/>
      <c r="H45" s="83"/>
      <c r="I45" s="83"/>
      <c r="J45" s="83"/>
      <c r="K45" s="83"/>
      <c r="L45" s="83"/>
      <c r="M45" s="83"/>
      <c r="N45" s="83"/>
    </row>
    <row r="46" spans="1:14" s="5" customFormat="1" ht="15" customHeight="1" hidden="1">
      <c r="A46" s="26" t="s">
        <v>18</v>
      </c>
      <c r="B46" s="3">
        <v>262</v>
      </c>
      <c r="C46" s="38" t="s">
        <v>35</v>
      </c>
      <c r="D46" s="98"/>
      <c r="E46" s="85"/>
      <c r="F46" s="96">
        <f t="shared" si="9"/>
        <v>0</v>
      </c>
      <c r="G46" s="85"/>
      <c r="H46" s="85"/>
      <c r="I46" s="85"/>
      <c r="J46" s="85"/>
      <c r="K46" s="85"/>
      <c r="L46" s="85"/>
      <c r="M46" s="85"/>
      <c r="N46" s="85"/>
    </row>
    <row r="47" spans="1:14" s="5" customFormat="1" ht="30.75" customHeight="1" hidden="1">
      <c r="A47" s="26" t="s">
        <v>18</v>
      </c>
      <c r="B47" s="3">
        <v>263</v>
      </c>
      <c r="C47" s="38" t="s">
        <v>45</v>
      </c>
      <c r="D47" s="98"/>
      <c r="E47" s="85"/>
      <c r="F47" s="96">
        <f t="shared" si="9"/>
        <v>0</v>
      </c>
      <c r="G47" s="85"/>
      <c r="H47" s="85"/>
      <c r="I47" s="85"/>
      <c r="J47" s="85"/>
      <c r="K47" s="85"/>
      <c r="L47" s="85"/>
      <c r="M47" s="85"/>
      <c r="N47" s="85"/>
    </row>
    <row r="48" spans="1:14" s="8" customFormat="1" ht="15.75">
      <c r="A48" s="24" t="s">
        <v>18</v>
      </c>
      <c r="B48" s="6">
        <v>290</v>
      </c>
      <c r="C48" s="37" t="s">
        <v>12</v>
      </c>
      <c r="D48" s="97"/>
      <c r="E48" s="83">
        <v>0</v>
      </c>
      <c r="F48" s="96">
        <f t="shared" si="9"/>
        <v>0</v>
      </c>
      <c r="G48" s="83"/>
      <c r="H48" s="83"/>
      <c r="I48" s="83"/>
      <c r="J48" s="83"/>
      <c r="K48" s="83"/>
      <c r="L48" s="83"/>
      <c r="M48" s="83"/>
      <c r="N48" s="83"/>
    </row>
    <row r="49" spans="1:14" s="5" customFormat="1" ht="15" customHeight="1" hidden="1">
      <c r="A49" s="26" t="s">
        <v>18</v>
      </c>
      <c r="B49" s="3">
        <v>300</v>
      </c>
      <c r="C49" s="38" t="s">
        <v>13</v>
      </c>
      <c r="D49" s="98"/>
      <c r="E49" s="85">
        <f>SUM(E50:E51)</f>
        <v>0</v>
      </c>
      <c r="F49" s="96">
        <f t="shared" si="9"/>
        <v>0</v>
      </c>
      <c r="G49" s="85">
        <f>SUM(G50:G51)</f>
        <v>0</v>
      </c>
      <c r="H49" s="85">
        <f>SUM(H50:H51)</f>
        <v>0</v>
      </c>
      <c r="I49" s="85">
        <f>SUM(I50:I51)</f>
        <v>0</v>
      </c>
      <c r="J49" s="85">
        <f>SUM(J50:J51)</f>
        <v>0</v>
      </c>
      <c r="K49" s="85"/>
      <c r="L49" s="85">
        <f>SUM(L50:L51)</f>
        <v>0</v>
      </c>
      <c r="M49" s="85">
        <f>SUM(M50:M51)</f>
        <v>0</v>
      </c>
      <c r="N49" s="85">
        <f>SUM(N50:N51)</f>
        <v>0</v>
      </c>
    </row>
    <row r="50" spans="1:14" s="8" customFormat="1" ht="15" customHeight="1" hidden="1">
      <c r="A50" s="24" t="s">
        <v>18</v>
      </c>
      <c r="B50" s="6">
        <v>310</v>
      </c>
      <c r="C50" s="37" t="s">
        <v>14</v>
      </c>
      <c r="D50" s="97"/>
      <c r="E50" s="83"/>
      <c r="F50" s="96">
        <f t="shared" si="9"/>
        <v>0</v>
      </c>
      <c r="G50" s="83"/>
      <c r="H50" s="83"/>
      <c r="I50" s="83"/>
      <c r="J50" s="83"/>
      <c r="K50" s="83"/>
      <c r="L50" s="83"/>
      <c r="M50" s="83"/>
      <c r="N50" s="83"/>
    </row>
    <row r="51" spans="1:14" s="8" customFormat="1" ht="15" customHeight="1" hidden="1">
      <c r="A51" s="24" t="s">
        <v>18</v>
      </c>
      <c r="B51" s="6">
        <v>340</v>
      </c>
      <c r="C51" s="37" t="s">
        <v>15</v>
      </c>
      <c r="D51" s="97"/>
      <c r="E51" s="83"/>
      <c r="F51" s="96">
        <f t="shared" si="9"/>
        <v>0</v>
      </c>
      <c r="G51" s="83"/>
      <c r="H51" s="83"/>
      <c r="I51" s="83"/>
      <c r="J51" s="83"/>
      <c r="K51" s="83"/>
      <c r="L51" s="83"/>
      <c r="M51" s="83"/>
      <c r="N51" s="83"/>
    </row>
    <row r="52" spans="1:14" s="8" customFormat="1" ht="15" customHeight="1" hidden="1">
      <c r="A52" s="26" t="s">
        <v>18</v>
      </c>
      <c r="B52" s="3">
        <v>300</v>
      </c>
      <c r="C52" s="38" t="s">
        <v>13</v>
      </c>
      <c r="D52" s="98"/>
      <c r="E52" s="85">
        <f>E53</f>
        <v>0</v>
      </c>
      <c r="F52" s="96">
        <f t="shared" si="9"/>
        <v>0</v>
      </c>
      <c r="G52" s="83"/>
      <c r="H52" s="83"/>
      <c r="I52" s="83"/>
      <c r="J52" s="83"/>
      <c r="K52" s="83"/>
      <c r="L52" s="83"/>
      <c r="M52" s="83"/>
      <c r="N52" s="83"/>
    </row>
    <row r="53" spans="1:14" s="8" customFormat="1" ht="15" customHeight="1" hidden="1">
      <c r="A53" s="24" t="s">
        <v>18</v>
      </c>
      <c r="B53" s="6">
        <v>340</v>
      </c>
      <c r="C53" s="37" t="s">
        <v>15</v>
      </c>
      <c r="D53" s="97"/>
      <c r="E53" s="83">
        <v>0</v>
      </c>
      <c r="F53" s="96">
        <f t="shared" si="9"/>
        <v>0</v>
      </c>
      <c r="G53" s="83"/>
      <c r="H53" s="83"/>
      <c r="I53" s="83"/>
      <c r="J53" s="83"/>
      <c r="K53" s="83"/>
      <c r="L53" s="83"/>
      <c r="M53" s="83"/>
      <c r="N53" s="83"/>
    </row>
    <row r="54" spans="1:14" s="8" customFormat="1" ht="15.75">
      <c r="A54" s="25"/>
      <c r="B54" s="10"/>
      <c r="C54" s="40" t="s">
        <v>17</v>
      </c>
      <c r="D54" s="78">
        <f>D35+D37+D38+D48+D52</f>
        <v>0</v>
      </c>
      <c r="E54" s="78">
        <f>E35+E37+E38+E48+E52</f>
        <v>1009.1</v>
      </c>
      <c r="F54" s="78">
        <f aca="true" t="shared" si="10" ref="F54:L54">SUM(F34,F39,F46,F47,F48,F49)</f>
        <v>840</v>
      </c>
      <c r="G54" s="78">
        <f t="shared" si="10"/>
        <v>120</v>
      </c>
      <c r="H54" s="78">
        <f t="shared" si="10"/>
        <v>700</v>
      </c>
      <c r="I54" s="78">
        <f t="shared" si="10"/>
        <v>0</v>
      </c>
      <c r="J54" s="78">
        <f t="shared" si="10"/>
        <v>20</v>
      </c>
      <c r="K54" s="78">
        <f t="shared" si="10"/>
        <v>0</v>
      </c>
      <c r="L54" s="78">
        <f t="shared" si="10"/>
        <v>0</v>
      </c>
      <c r="M54" s="78">
        <f>SUM(M34,M39,M46,M47,M48,M49)</f>
        <v>0</v>
      </c>
      <c r="N54" s="78">
        <f>SUM(N34,N39,N46,N47,N48,N49)</f>
        <v>0</v>
      </c>
    </row>
    <row r="55" spans="1:14" s="5" customFormat="1" ht="17.25" customHeight="1">
      <c r="A55" s="26" t="s">
        <v>19</v>
      </c>
      <c r="B55" s="3">
        <v>210</v>
      </c>
      <c r="C55" s="38" t="s">
        <v>29</v>
      </c>
      <c r="D55" s="85">
        <f>SUM(D56:D59)</f>
        <v>0</v>
      </c>
      <c r="E55" s="85">
        <f>SUM(E56:E60)</f>
        <v>8529.6</v>
      </c>
      <c r="F55" s="78">
        <f>SUM(F56:F60)</f>
        <v>4527.5</v>
      </c>
      <c r="G55" s="85">
        <f aca="true" t="shared" si="11" ref="G55:L55">SUM(G56:G59)</f>
        <v>300</v>
      </c>
      <c r="H55" s="85">
        <f>SUM(H56:H60)</f>
        <v>1350</v>
      </c>
      <c r="I55" s="85">
        <f>SUM(I56:I59)</f>
        <v>2283.5</v>
      </c>
      <c r="J55" s="85">
        <f>SUM(J56:J59)</f>
        <v>594</v>
      </c>
      <c r="K55" s="85">
        <f t="shared" si="11"/>
        <v>0</v>
      </c>
      <c r="L55" s="85">
        <f t="shared" si="11"/>
        <v>0</v>
      </c>
      <c r="M55" s="85">
        <f>SUM(M56:M59)</f>
        <v>0</v>
      </c>
      <c r="N55" s="85">
        <f>SUM(N56:N59)</f>
        <v>0</v>
      </c>
    </row>
    <row r="56" spans="1:14" s="8" customFormat="1" ht="15.75">
      <c r="A56" s="24" t="s">
        <v>19</v>
      </c>
      <c r="B56" s="6">
        <v>211</v>
      </c>
      <c r="C56" s="37" t="s">
        <v>172</v>
      </c>
      <c r="D56" s="97"/>
      <c r="E56" s="83">
        <v>5007</v>
      </c>
      <c r="F56" s="96">
        <f>SUM(G56:L56)</f>
        <v>2283.5</v>
      </c>
      <c r="G56" s="83">
        <v>200</v>
      </c>
      <c r="H56" s="83">
        <v>400</v>
      </c>
      <c r="I56" s="83">
        <v>1683.5</v>
      </c>
      <c r="J56" s="83"/>
      <c r="K56" s="83"/>
      <c r="L56" s="83"/>
      <c r="M56" s="83"/>
      <c r="N56" s="83"/>
    </row>
    <row r="57" spans="1:14" s="8" customFormat="1" ht="15.75">
      <c r="A57" s="24" t="s">
        <v>19</v>
      </c>
      <c r="B57" s="6">
        <v>211</v>
      </c>
      <c r="C57" s="37" t="s">
        <v>173</v>
      </c>
      <c r="D57" s="97"/>
      <c r="E57" s="83">
        <v>1452</v>
      </c>
      <c r="F57" s="96">
        <v>1100</v>
      </c>
      <c r="G57" s="83">
        <v>100</v>
      </c>
      <c r="H57" s="83">
        <v>600</v>
      </c>
      <c r="I57" s="83"/>
      <c r="J57" s="83">
        <v>400</v>
      </c>
      <c r="K57" s="83"/>
      <c r="L57" s="83"/>
      <c r="M57" s="83"/>
      <c r="N57" s="83"/>
    </row>
    <row r="58" spans="1:14" s="8" customFormat="1" ht="15.75">
      <c r="A58" s="24" t="s">
        <v>19</v>
      </c>
      <c r="B58" s="6">
        <v>212</v>
      </c>
      <c r="C58" s="37" t="s">
        <v>2</v>
      </c>
      <c r="D58" s="97"/>
      <c r="E58" s="83">
        <v>120</v>
      </c>
      <c r="F58" s="96">
        <f>SUM(G58:L58)</f>
        <v>74</v>
      </c>
      <c r="G58" s="83"/>
      <c r="H58" s="83"/>
      <c r="I58" s="83"/>
      <c r="J58" s="83">
        <v>74</v>
      </c>
      <c r="K58" s="83"/>
      <c r="L58" s="83"/>
      <c r="M58" s="83"/>
      <c r="N58" s="83"/>
    </row>
    <row r="59" spans="1:14" s="8" customFormat="1" ht="31.5">
      <c r="A59" s="24" t="s">
        <v>19</v>
      </c>
      <c r="B59" s="6">
        <v>213</v>
      </c>
      <c r="C59" s="37" t="s">
        <v>174</v>
      </c>
      <c r="D59" s="97"/>
      <c r="E59" s="83">
        <v>1512.1</v>
      </c>
      <c r="F59" s="96">
        <f>SUM(G59:L59)</f>
        <v>920</v>
      </c>
      <c r="G59" s="83"/>
      <c r="H59" s="83">
        <v>200</v>
      </c>
      <c r="I59" s="83">
        <v>600</v>
      </c>
      <c r="J59" s="83">
        <v>120</v>
      </c>
      <c r="K59" s="83"/>
      <c r="L59" s="83"/>
      <c r="M59" s="83"/>
      <c r="N59" s="83"/>
    </row>
    <row r="60" spans="1:14" s="8" customFormat="1" ht="18" customHeight="1">
      <c r="A60" s="24" t="s">
        <v>19</v>
      </c>
      <c r="B60" s="6">
        <v>213</v>
      </c>
      <c r="C60" s="37" t="s">
        <v>175</v>
      </c>
      <c r="D60" s="97"/>
      <c r="E60" s="83">
        <v>438.5</v>
      </c>
      <c r="F60" s="96">
        <f>SUM(G60:L60)</f>
        <v>150</v>
      </c>
      <c r="G60" s="83"/>
      <c r="H60" s="83">
        <v>150</v>
      </c>
      <c r="I60" s="83">
        <v>0</v>
      </c>
      <c r="J60" s="83"/>
      <c r="K60" s="83"/>
      <c r="L60" s="83"/>
      <c r="M60" s="83"/>
      <c r="N60" s="83"/>
    </row>
    <row r="61" spans="1:14" s="5" customFormat="1" ht="15.75">
      <c r="A61" s="26" t="s">
        <v>19</v>
      </c>
      <c r="B61" s="3">
        <v>220</v>
      </c>
      <c r="C61" s="38" t="s">
        <v>4</v>
      </c>
      <c r="D61" s="85">
        <f>D62+D63+D64+D66+D67</f>
        <v>0</v>
      </c>
      <c r="E61" s="85">
        <f>E62+E63+E64+E66+E67</f>
        <v>291</v>
      </c>
      <c r="F61" s="78">
        <f aca="true" t="shared" si="12" ref="F61:L61">F62+F63+F64+F66+F67</f>
        <v>86</v>
      </c>
      <c r="G61" s="85">
        <f t="shared" si="12"/>
        <v>86</v>
      </c>
      <c r="H61" s="85">
        <f t="shared" si="12"/>
        <v>0</v>
      </c>
      <c r="I61" s="85">
        <f t="shared" si="12"/>
        <v>0</v>
      </c>
      <c r="J61" s="85">
        <f t="shared" si="12"/>
        <v>0</v>
      </c>
      <c r="K61" s="85">
        <f t="shared" si="12"/>
        <v>0</v>
      </c>
      <c r="L61" s="85">
        <f t="shared" si="12"/>
        <v>0</v>
      </c>
      <c r="M61" s="85">
        <f>M62+M63+M64+M66+M67</f>
        <v>0</v>
      </c>
      <c r="N61" s="85">
        <f>N62+N63+N64+N66+N67</f>
        <v>0</v>
      </c>
    </row>
    <row r="62" spans="1:14" s="8" customFormat="1" ht="15.75">
      <c r="A62" s="24" t="s">
        <v>19</v>
      </c>
      <c r="B62" s="6">
        <v>221</v>
      </c>
      <c r="C62" s="37" t="s">
        <v>5</v>
      </c>
      <c r="D62" s="97"/>
      <c r="E62" s="83">
        <v>42</v>
      </c>
      <c r="F62" s="96">
        <f aca="true" t="shared" si="13" ref="F62:F68">SUM(G62:L62)</f>
        <v>35</v>
      </c>
      <c r="G62" s="83">
        <v>35</v>
      </c>
      <c r="H62" s="83"/>
      <c r="I62" s="83"/>
      <c r="J62" s="83"/>
      <c r="K62" s="83"/>
      <c r="L62" s="83"/>
      <c r="M62" s="83"/>
      <c r="N62" s="83"/>
    </row>
    <row r="63" spans="1:14" s="8" customFormat="1" ht="15.75">
      <c r="A63" s="24" t="s">
        <v>19</v>
      </c>
      <c r="B63" s="6">
        <v>222</v>
      </c>
      <c r="C63" s="37" t="s">
        <v>6</v>
      </c>
      <c r="D63" s="97"/>
      <c r="E63" s="83">
        <v>30</v>
      </c>
      <c r="F63" s="96">
        <f t="shared" si="13"/>
        <v>5</v>
      </c>
      <c r="G63" s="83">
        <v>5</v>
      </c>
      <c r="H63" s="83"/>
      <c r="I63" s="83"/>
      <c r="J63" s="83"/>
      <c r="K63" s="83"/>
      <c r="L63" s="83"/>
      <c r="M63" s="83"/>
      <c r="N63" s="83"/>
    </row>
    <row r="64" spans="1:14" s="8" customFormat="1" ht="15.75">
      <c r="A64" s="24" t="s">
        <v>19</v>
      </c>
      <c r="B64" s="6">
        <v>223</v>
      </c>
      <c r="C64" s="37" t="s">
        <v>7</v>
      </c>
      <c r="D64" s="97"/>
      <c r="E64" s="80">
        <v>18</v>
      </c>
      <c r="F64" s="96">
        <f t="shared" si="13"/>
        <v>13</v>
      </c>
      <c r="G64" s="83">
        <v>13</v>
      </c>
      <c r="H64" s="83"/>
      <c r="I64" s="83"/>
      <c r="J64" s="83"/>
      <c r="K64" s="83"/>
      <c r="L64" s="83"/>
      <c r="M64" s="83"/>
      <c r="N64" s="83"/>
    </row>
    <row r="65" spans="1:14" s="8" customFormat="1" ht="15" customHeight="1" hidden="1">
      <c r="A65" s="24" t="s">
        <v>19</v>
      </c>
      <c r="B65" s="6">
        <v>224</v>
      </c>
      <c r="C65" s="37" t="s">
        <v>8</v>
      </c>
      <c r="D65" s="97"/>
      <c r="E65" s="83"/>
      <c r="F65" s="96">
        <f t="shared" si="13"/>
        <v>0</v>
      </c>
      <c r="G65" s="83"/>
      <c r="H65" s="83"/>
      <c r="I65" s="83"/>
      <c r="J65" s="83"/>
      <c r="K65" s="83"/>
      <c r="L65" s="83"/>
      <c r="M65" s="83"/>
      <c r="N65" s="83"/>
    </row>
    <row r="66" spans="1:14" s="8" customFormat="1" ht="15.75">
      <c r="A66" s="24" t="s">
        <v>19</v>
      </c>
      <c r="B66" s="6">
        <v>225</v>
      </c>
      <c r="C66" s="37" t="s">
        <v>9</v>
      </c>
      <c r="D66" s="97"/>
      <c r="E66" s="83">
        <v>25</v>
      </c>
      <c r="F66" s="96">
        <f t="shared" si="13"/>
        <v>15</v>
      </c>
      <c r="G66" s="83">
        <v>15</v>
      </c>
      <c r="H66" s="83"/>
      <c r="I66" s="83"/>
      <c r="J66" s="83"/>
      <c r="K66" s="83"/>
      <c r="L66" s="83"/>
      <c r="M66" s="83"/>
      <c r="N66" s="83"/>
    </row>
    <row r="67" spans="1:14" s="8" customFormat="1" ht="15.75">
      <c r="A67" s="24" t="s">
        <v>19</v>
      </c>
      <c r="B67" s="6">
        <v>226</v>
      </c>
      <c r="C67" s="37" t="s">
        <v>10</v>
      </c>
      <c r="D67" s="97"/>
      <c r="E67" s="83">
        <v>176</v>
      </c>
      <c r="F67" s="96">
        <f t="shared" si="13"/>
        <v>18</v>
      </c>
      <c r="G67" s="83">
        <v>18</v>
      </c>
      <c r="H67" s="83"/>
      <c r="I67" s="83"/>
      <c r="J67" s="83"/>
      <c r="K67" s="83"/>
      <c r="L67" s="83"/>
      <c r="M67" s="83"/>
      <c r="N67" s="83"/>
    </row>
    <row r="68" spans="1:14" s="5" customFormat="1" ht="28.5" customHeight="1">
      <c r="A68" s="26" t="s">
        <v>19</v>
      </c>
      <c r="B68" s="3">
        <v>251</v>
      </c>
      <c r="C68" s="38" t="s">
        <v>43</v>
      </c>
      <c r="D68" s="98"/>
      <c r="E68" s="85"/>
      <c r="F68" s="78">
        <f t="shared" si="13"/>
        <v>378.6</v>
      </c>
      <c r="G68" s="85">
        <v>0</v>
      </c>
      <c r="H68" s="85">
        <v>0</v>
      </c>
      <c r="I68" s="85">
        <v>0</v>
      </c>
      <c r="J68" s="85">
        <v>378.6</v>
      </c>
      <c r="K68" s="85">
        <v>0</v>
      </c>
      <c r="L68" s="85">
        <v>0</v>
      </c>
      <c r="M68" s="85">
        <v>0</v>
      </c>
      <c r="N68" s="85">
        <v>0</v>
      </c>
    </row>
    <row r="69" spans="1:14" s="5" customFormat="1" ht="30.75" customHeight="1">
      <c r="A69" s="26" t="s">
        <v>19</v>
      </c>
      <c r="B69" s="3">
        <v>290</v>
      </c>
      <c r="C69" s="38" t="s">
        <v>176</v>
      </c>
      <c r="D69" s="98"/>
      <c r="E69" s="85">
        <v>74</v>
      </c>
      <c r="F69" s="78">
        <f>SUM(G69:L69)</f>
        <v>0</v>
      </c>
      <c r="G69" s="85">
        <v>0</v>
      </c>
      <c r="H69" s="85">
        <v>0</v>
      </c>
      <c r="I69" s="85">
        <v>0</v>
      </c>
      <c r="J69" s="85">
        <v>0</v>
      </c>
      <c r="K69" s="85"/>
      <c r="L69" s="85">
        <v>0</v>
      </c>
      <c r="M69" s="85">
        <v>0</v>
      </c>
      <c r="N69" s="85">
        <v>0</v>
      </c>
    </row>
    <row r="70" spans="1:14" s="5" customFormat="1" ht="15.75">
      <c r="A70" s="26" t="s">
        <v>19</v>
      </c>
      <c r="B70" s="3">
        <v>290</v>
      </c>
      <c r="C70" s="38" t="s">
        <v>12</v>
      </c>
      <c r="D70" s="98"/>
      <c r="E70" s="85">
        <v>20</v>
      </c>
      <c r="F70" s="78">
        <f>SUM(G70:L70)</f>
        <v>5</v>
      </c>
      <c r="G70" s="85">
        <v>5</v>
      </c>
      <c r="H70" s="85">
        <v>0</v>
      </c>
      <c r="I70" s="85">
        <v>0</v>
      </c>
      <c r="J70" s="85">
        <v>0</v>
      </c>
      <c r="K70" s="85">
        <v>0</v>
      </c>
      <c r="L70" s="85">
        <v>0</v>
      </c>
      <c r="M70" s="85">
        <v>0</v>
      </c>
      <c r="N70" s="85">
        <v>0</v>
      </c>
    </row>
    <row r="71" spans="1:14" s="5" customFormat="1" ht="15.75">
      <c r="A71" s="26" t="s">
        <v>19</v>
      </c>
      <c r="B71" s="3">
        <v>300</v>
      </c>
      <c r="C71" s="38" t="s">
        <v>13</v>
      </c>
      <c r="D71" s="85">
        <f>SUM(D72:D73)</f>
        <v>0</v>
      </c>
      <c r="E71" s="85">
        <f>SUM(E72:E73)</f>
        <v>564</v>
      </c>
      <c r="F71" s="78">
        <f aca="true" t="shared" si="14" ref="F71:L71">SUM(F72:F73)</f>
        <v>200</v>
      </c>
      <c r="G71" s="85">
        <f t="shared" si="14"/>
        <v>200</v>
      </c>
      <c r="H71" s="85">
        <f t="shared" si="14"/>
        <v>0</v>
      </c>
      <c r="I71" s="85">
        <f t="shared" si="14"/>
        <v>0</v>
      </c>
      <c r="J71" s="85">
        <f t="shared" si="14"/>
        <v>0</v>
      </c>
      <c r="K71" s="85">
        <f t="shared" si="14"/>
        <v>0</v>
      </c>
      <c r="L71" s="85">
        <f t="shared" si="14"/>
        <v>0</v>
      </c>
      <c r="M71" s="85">
        <f>SUM(M72:M73)</f>
        <v>0</v>
      </c>
      <c r="N71" s="85">
        <f>SUM(N72:N73)</f>
        <v>0</v>
      </c>
    </row>
    <row r="72" spans="1:14" s="8" customFormat="1" ht="15.75">
      <c r="A72" s="24" t="s">
        <v>19</v>
      </c>
      <c r="B72" s="6">
        <v>310</v>
      </c>
      <c r="C72" s="37" t="s">
        <v>14</v>
      </c>
      <c r="D72" s="97"/>
      <c r="E72" s="83">
        <v>210</v>
      </c>
      <c r="F72" s="96">
        <f>SUM(G72:L72)</f>
        <v>0</v>
      </c>
      <c r="G72" s="83"/>
      <c r="H72" s="83"/>
      <c r="I72" s="83"/>
      <c r="J72" s="83"/>
      <c r="K72" s="83"/>
      <c r="L72" s="83"/>
      <c r="M72" s="83"/>
      <c r="N72" s="83"/>
    </row>
    <row r="73" spans="1:14" s="8" customFormat="1" ht="31.5">
      <c r="A73" s="24" t="s">
        <v>19</v>
      </c>
      <c r="B73" s="6">
        <v>340</v>
      </c>
      <c r="C73" s="37" t="s">
        <v>132</v>
      </c>
      <c r="D73" s="97"/>
      <c r="E73" s="83">
        <v>354</v>
      </c>
      <c r="F73" s="96">
        <f>SUM(G73:L73)</f>
        <v>200</v>
      </c>
      <c r="G73" s="83">
        <v>200</v>
      </c>
      <c r="H73" s="83"/>
      <c r="I73" s="83"/>
      <c r="J73" s="83"/>
      <c r="K73" s="83"/>
      <c r="L73" s="83"/>
      <c r="M73" s="83"/>
      <c r="N73" s="83"/>
    </row>
    <row r="74" spans="1:14" s="8" customFormat="1" ht="15.75">
      <c r="A74" s="25"/>
      <c r="B74" s="10"/>
      <c r="C74" s="9" t="s">
        <v>17</v>
      </c>
      <c r="D74" s="78">
        <f>SUM(D55,D61,D69,D70,D71,D68)</f>
        <v>0</v>
      </c>
      <c r="E74" s="78">
        <f>SUM(E55,E61,E69,E70,E71,E68)</f>
        <v>9478.6</v>
      </c>
      <c r="F74" s="78">
        <f aca="true" t="shared" si="15" ref="F74:L74">SUM(F55,F61,F69,F70,F71,F68)</f>
        <v>5197.1</v>
      </c>
      <c r="G74" s="78">
        <f t="shared" si="15"/>
        <v>591</v>
      </c>
      <c r="H74" s="78">
        <f t="shared" si="15"/>
        <v>1350</v>
      </c>
      <c r="I74" s="78">
        <f t="shared" si="15"/>
        <v>2283.5</v>
      </c>
      <c r="J74" s="78">
        <f t="shared" si="15"/>
        <v>972.6</v>
      </c>
      <c r="K74" s="78">
        <f t="shared" si="15"/>
        <v>0</v>
      </c>
      <c r="L74" s="78">
        <f t="shared" si="15"/>
        <v>0</v>
      </c>
      <c r="M74" s="78">
        <f>SUM(M55,M61,M69,M70,M71,M68)</f>
        <v>0</v>
      </c>
      <c r="N74" s="78">
        <f>SUM(N55,N61,N69,N70,N71,N68)</f>
        <v>0</v>
      </c>
    </row>
    <row r="75" spans="1:14" s="5" customFormat="1" ht="15" customHeight="1" hidden="1">
      <c r="A75" s="26" t="s">
        <v>67</v>
      </c>
      <c r="B75" s="3">
        <v>210</v>
      </c>
      <c r="C75" s="38" t="s">
        <v>29</v>
      </c>
      <c r="D75" s="98"/>
      <c r="E75" s="85">
        <f>SUM(E76:E78)</f>
        <v>0</v>
      </c>
      <c r="F75" s="78">
        <f aca="true" t="shared" si="16" ref="F75:L75">SUM(F76:F78)</f>
        <v>0</v>
      </c>
      <c r="G75" s="85">
        <f t="shared" si="16"/>
        <v>0</v>
      </c>
      <c r="H75" s="85">
        <f t="shared" si="16"/>
        <v>0</v>
      </c>
      <c r="I75" s="85">
        <f t="shared" si="16"/>
        <v>0</v>
      </c>
      <c r="J75" s="85">
        <f t="shared" si="16"/>
        <v>0</v>
      </c>
      <c r="K75" s="85"/>
      <c r="L75" s="85">
        <f t="shared" si="16"/>
        <v>0</v>
      </c>
      <c r="M75" s="85">
        <f>SUM(M76:M78)</f>
        <v>0</v>
      </c>
      <c r="N75" s="85">
        <f>SUM(N76:N78)</f>
        <v>0</v>
      </c>
    </row>
    <row r="76" spans="1:14" s="8" customFormat="1" ht="15" customHeight="1" hidden="1">
      <c r="A76" s="24" t="s">
        <v>67</v>
      </c>
      <c r="B76" s="6">
        <v>211</v>
      </c>
      <c r="C76" s="37" t="s">
        <v>1</v>
      </c>
      <c r="D76" s="97"/>
      <c r="E76" s="83"/>
      <c r="F76" s="96"/>
      <c r="G76" s="83"/>
      <c r="H76" s="83"/>
      <c r="I76" s="83"/>
      <c r="J76" s="83"/>
      <c r="K76" s="83"/>
      <c r="L76" s="83"/>
      <c r="M76" s="83"/>
      <c r="N76" s="83"/>
    </row>
    <row r="77" spans="1:14" s="8" customFormat="1" ht="15" customHeight="1" hidden="1">
      <c r="A77" s="24" t="s">
        <v>67</v>
      </c>
      <c r="B77" s="6">
        <v>212</v>
      </c>
      <c r="C77" s="37" t="s">
        <v>2</v>
      </c>
      <c r="D77" s="97"/>
      <c r="E77" s="83"/>
      <c r="F77" s="96"/>
      <c r="G77" s="83"/>
      <c r="H77" s="83"/>
      <c r="I77" s="83"/>
      <c r="J77" s="83"/>
      <c r="K77" s="83"/>
      <c r="L77" s="83"/>
      <c r="M77" s="83"/>
      <c r="N77" s="83"/>
    </row>
    <row r="78" spans="1:14" s="8" customFormat="1" ht="15" customHeight="1" hidden="1">
      <c r="A78" s="24" t="s">
        <v>67</v>
      </c>
      <c r="B78" s="6">
        <v>213</v>
      </c>
      <c r="C78" s="37" t="s">
        <v>3</v>
      </c>
      <c r="D78" s="97"/>
      <c r="E78" s="83"/>
      <c r="F78" s="96"/>
      <c r="G78" s="83"/>
      <c r="H78" s="83"/>
      <c r="I78" s="83"/>
      <c r="J78" s="83"/>
      <c r="K78" s="83"/>
      <c r="L78" s="83"/>
      <c r="M78" s="83"/>
      <c r="N78" s="83"/>
    </row>
    <row r="79" spans="1:14" s="5" customFormat="1" ht="15" customHeight="1" hidden="1">
      <c r="A79" s="26" t="s">
        <v>67</v>
      </c>
      <c r="B79" s="3">
        <v>220</v>
      </c>
      <c r="C79" s="38" t="s">
        <v>4</v>
      </c>
      <c r="D79" s="98"/>
      <c r="E79" s="85">
        <f>SUM(E80:E86)</f>
        <v>0</v>
      </c>
      <c r="F79" s="78">
        <f aca="true" t="shared" si="17" ref="F79:L79">SUM(F80:F86)</f>
        <v>680.1</v>
      </c>
      <c r="G79" s="85">
        <f t="shared" si="17"/>
        <v>0</v>
      </c>
      <c r="H79" s="85">
        <f t="shared" si="17"/>
        <v>0</v>
      </c>
      <c r="I79" s="85">
        <f t="shared" si="17"/>
        <v>0</v>
      </c>
      <c r="J79" s="85">
        <f t="shared" si="17"/>
        <v>680.1</v>
      </c>
      <c r="K79" s="85"/>
      <c r="L79" s="85">
        <f t="shared" si="17"/>
        <v>0</v>
      </c>
      <c r="M79" s="85">
        <f>SUM(M80:M86)</f>
        <v>0</v>
      </c>
      <c r="N79" s="85">
        <f>SUM(N80:N86)</f>
        <v>0</v>
      </c>
    </row>
    <row r="80" spans="1:14" s="8" customFormat="1" ht="15" customHeight="1" hidden="1">
      <c r="A80" s="24" t="s">
        <v>67</v>
      </c>
      <c r="B80" s="6">
        <v>221</v>
      </c>
      <c r="C80" s="37" t="s">
        <v>5</v>
      </c>
      <c r="D80" s="97"/>
      <c r="E80" s="83"/>
      <c r="F80" s="96"/>
      <c r="G80" s="83"/>
      <c r="H80" s="83"/>
      <c r="I80" s="83"/>
      <c r="J80" s="83"/>
      <c r="K80" s="83"/>
      <c r="L80" s="83"/>
      <c r="M80" s="83"/>
      <c r="N80" s="83"/>
    </row>
    <row r="81" spans="1:14" s="8" customFormat="1" ht="15" customHeight="1" hidden="1">
      <c r="A81" s="24" t="s">
        <v>67</v>
      </c>
      <c r="B81" s="6">
        <v>222</v>
      </c>
      <c r="C81" s="37" t="s">
        <v>6</v>
      </c>
      <c r="D81" s="97"/>
      <c r="E81" s="83"/>
      <c r="F81" s="96"/>
      <c r="G81" s="83"/>
      <c r="H81" s="83"/>
      <c r="I81" s="83"/>
      <c r="J81" s="83"/>
      <c r="K81" s="83"/>
      <c r="L81" s="83"/>
      <c r="M81" s="83"/>
      <c r="N81" s="83"/>
    </row>
    <row r="82" spans="1:14" s="8" customFormat="1" ht="15" customHeight="1" hidden="1">
      <c r="A82" s="24" t="s">
        <v>67</v>
      </c>
      <c r="B82" s="6">
        <v>223</v>
      </c>
      <c r="C82" s="37" t="s">
        <v>7</v>
      </c>
      <c r="D82" s="97"/>
      <c r="E82" s="83"/>
      <c r="F82" s="96"/>
      <c r="G82" s="83"/>
      <c r="H82" s="83"/>
      <c r="I82" s="83"/>
      <c r="J82" s="83"/>
      <c r="K82" s="83"/>
      <c r="L82" s="83"/>
      <c r="M82" s="83"/>
      <c r="N82" s="83"/>
    </row>
    <row r="83" spans="1:14" s="8" customFormat="1" ht="15" customHeight="1" hidden="1">
      <c r="A83" s="24" t="s">
        <v>67</v>
      </c>
      <c r="B83" s="6">
        <v>224</v>
      </c>
      <c r="C83" s="37" t="s">
        <v>8</v>
      </c>
      <c r="D83" s="97"/>
      <c r="E83" s="83"/>
      <c r="F83" s="96"/>
      <c r="G83" s="83"/>
      <c r="H83" s="83"/>
      <c r="I83" s="83"/>
      <c r="J83" s="83"/>
      <c r="K83" s="83"/>
      <c r="L83" s="83"/>
      <c r="M83" s="83"/>
      <c r="N83" s="83"/>
    </row>
    <row r="84" spans="1:14" s="8" customFormat="1" ht="15" customHeight="1" hidden="1">
      <c r="A84" s="24" t="s">
        <v>67</v>
      </c>
      <c r="B84" s="6">
        <v>225</v>
      </c>
      <c r="C84" s="37" t="s">
        <v>9</v>
      </c>
      <c r="D84" s="97"/>
      <c r="E84" s="83"/>
      <c r="F84" s="96"/>
      <c r="G84" s="83"/>
      <c r="H84" s="83"/>
      <c r="I84" s="83"/>
      <c r="J84" s="83"/>
      <c r="K84" s="83"/>
      <c r="L84" s="83"/>
      <c r="M84" s="83"/>
      <c r="N84" s="83"/>
    </row>
    <row r="85" spans="1:14" s="8" customFormat="1" ht="15" customHeight="1" hidden="1">
      <c r="A85" s="24" t="s">
        <v>67</v>
      </c>
      <c r="B85" s="6">
        <v>226</v>
      </c>
      <c r="C85" s="37" t="s">
        <v>10</v>
      </c>
      <c r="D85" s="97"/>
      <c r="E85" s="83"/>
      <c r="F85" s="96"/>
      <c r="G85" s="83"/>
      <c r="H85" s="83"/>
      <c r="I85" s="83"/>
      <c r="J85" s="83"/>
      <c r="K85" s="83"/>
      <c r="L85" s="83"/>
      <c r="M85" s="83"/>
      <c r="N85" s="83"/>
    </row>
    <row r="86" spans="1:14" s="5" customFormat="1" ht="31.5">
      <c r="A86" s="26" t="s">
        <v>67</v>
      </c>
      <c r="B86" s="3">
        <v>251</v>
      </c>
      <c r="C86" s="37" t="s">
        <v>43</v>
      </c>
      <c r="D86" s="97"/>
      <c r="E86" s="85">
        <v>0</v>
      </c>
      <c r="F86" s="96">
        <f>SUM(G86:L86)</f>
        <v>680.1</v>
      </c>
      <c r="G86" s="85"/>
      <c r="H86" s="85"/>
      <c r="I86" s="85"/>
      <c r="J86" s="85">
        <v>680.1</v>
      </c>
      <c r="K86" s="85"/>
      <c r="L86" s="85"/>
      <c r="M86" s="85"/>
      <c r="N86" s="85"/>
    </row>
    <row r="87" spans="1:14" s="5" customFormat="1" ht="30.75" customHeight="1" hidden="1">
      <c r="A87" s="26" t="s">
        <v>67</v>
      </c>
      <c r="B87" s="3">
        <v>263</v>
      </c>
      <c r="C87" s="38" t="s">
        <v>45</v>
      </c>
      <c r="D87" s="98"/>
      <c r="E87" s="85">
        <v>0</v>
      </c>
      <c r="F87" s="78">
        <v>0</v>
      </c>
      <c r="G87" s="85">
        <v>0</v>
      </c>
      <c r="H87" s="85">
        <v>0</v>
      </c>
      <c r="I87" s="85">
        <v>0</v>
      </c>
      <c r="J87" s="85">
        <v>0</v>
      </c>
      <c r="K87" s="85"/>
      <c r="L87" s="85">
        <v>0</v>
      </c>
      <c r="M87" s="85">
        <v>0</v>
      </c>
      <c r="N87" s="85">
        <v>0</v>
      </c>
    </row>
    <row r="88" spans="1:14" s="5" customFormat="1" ht="15" customHeight="1" hidden="1">
      <c r="A88" s="26" t="s">
        <v>67</v>
      </c>
      <c r="B88" s="3">
        <v>290</v>
      </c>
      <c r="C88" s="38" t="s">
        <v>12</v>
      </c>
      <c r="D88" s="98"/>
      <c r="E88" s="85">
        <v>0</v>
      </c>
      <c r="F88" s="78">
        <v>0</v>
      </c>
      <c r="G88" s="85">
        <v>0</v>
      </c>
      <c r="H88" s="85">
        <v>0</v>
      </c>
      <c r="I88" s="85">
        <v>0</v>
      </c>
      <c r="J88" s="85">
        <v>0</v>
      </c>
      <c r="K88" s="85"/>
      <c r="L88" s="85">
        <v>0</v>
      </c>
      <c r="M88" s="85">
        <v>0</v>
      </c>
      <c r="N88" s="85">
        <v>0</v>
      </c>
    </row>
    <row r="89" spans="1:14" s="5" customFormat="1" ht="15" customHeight="1" hidden="1">
      <c r="A89" s="26" t="s">
        <v>67</v>
      </c>
      <c r="B89" s="3">
        <v>300</v>
      </c>
      <c r="C89" s="38" t="s">
        <v>13</v>
      </c>
      <c r="D89" s="98"/>
      <c r="E89" s="85">
        <f>SUM(E90:E91)</f>
        <v>0</v>
      </c>
      <c r="F89" s="78">
        <f aca="true" t="shared" si="18" ref="F89:L89">SUM(F90:F91)</f>
        <v>0</v>
      </c>
      <c r="G89" s="85">
        <f t="shared" si="18"/>
        <v>0</v>
      </c>
      <c r="H89" s="85">
        <f t="shared" si="18"/>
        <v>0</v>
      </c>
      <c r="I89" s="85">
        <f t="shared" si="18"/>
        <v>0</v>
      </c>
      <c r="J89" s="85">
        <f t="shared" si="18"/>
        <v>0</v>
      </c>
      <c r="K89" s="85"/>
      <c r="L89" s="85">
        <f t="shared" si="18"/>
        <v>0</v>
      </c>
      <c r="M89" s="85">
        <f>SUM(M90:M91)</f>
        <v>0</v>
      </c>
      <c r="N89" s="85">
        <f>SUM(N90:N91)</f>
        <v>0</v>
      </c>
    </row>
    <row r="90" spans="1:14" s="8" customFormat="1" ht="15" customHeight="1" hidden="1">
      <c r="A90" s="24" t="s">
        <v>67</v>
      </c>
      <c r="B90" s="6">
        <v>310</v>
      </c>
      <c r="C90" s="37" t="s">
        <v>14</v>
      </c>
      <c r="D90" s="97"/>
      <c r="E90" s="83"/>
      <c r="F90" s="96"/>
      <c r="G90" s="83"/>
      <c r="H90" s="83"/>
      <c r="I90" s="83"/>
      <c r="J90" s="83"/>
      <c r="K90" s="83"/>
      <c r="L90" s="83"/>
      <c r="M90" s="83"/>
      <c r="N90" s="83"/>
    </row>
    <row r="91" spans="1:14" s="8" customFormat="1" ht="15" customHeight="1" hidden="1">
      <c r="A91" s="24" t="s">
        <v>67</v>
      </c>
      <c r="B91" s="6">
        <v>340</v>
      </c>
      <c r="C91" s="37" t="s">
        <v>15</v>
      </c>
      <c r="D91" s="97"/>
      <c r="E91" s="83"/>
      <c r="F91" s="96"/>
      <c r="G91" s="83"/>
      <c r="H91" s="83"/>
      <c r="I91" s="83"/>
      <c r="J91" s="83"/>
      <c r="K91" s="83"/>
      <c r="L91" s="83"/>
      <c r="M91" s="83"/>
      <c r="N91" s="83"/>
    </row>
    <row r="92" spans="1:14" s="8" customFormat="1" ht="15.75">
      <c r="A92" s="25"/>
      <c r="B92" s="10"/>
      <c r="C92" s="9" t="s">
        <v>17</v>
      </c>
      <c r="D92" s="78">
        <f>D86</f>
        <v>0</v>
      </c>
      <c r="E92" s="78">
        <f>E86</f>
        <v>0</v>
      </c>
      <c r="F92" s="78">
        <f aca="true" t="shared" si="19" ref="F92:L92">SUM(F75,F79,F87,F88,F89)</f>
        <v>680.1</v>
      </c>
      <c r="G92" s="78">
        <f t="shared" si="19"/>
        <v>0</v>
      </c>
      <c r="H92" s="78">
        <f t="shared" si="19"/>
        <v>0</v>
      </c>
      <c r="I92" s="78">
        <f t="shared" si="19"/>
        <v>0</v>
      </c>
      <c r="J92" s="78">
        <f t="shared" si="19"/>
        <v>680.1</v>
      </c>
      <c r="K92" s="78">
        <f t="shared" si="19"/>
        <v>0</v>
      </c>
      <c r="L92" s="78">
        <f t="shared" si="19"/>
        <v>0</v>
      </c>
      <c r="M92" s="78">
        <f>SUM(M75,M79,M87,M88,M89)</f>
        <v>0</v>
      </c>
      <c r="N92" s="78">
        <f>SUM(N75,N79,N87,N88,N89)</f>
        <v>0</v>
      </c>
    </row>
    <row r="93" spans="1:14" s="11" customFormat="1" ht="15.75">
      <c r="A93" s="55" t="s">
        <v>85</v>
      </c>
      <c r="B93" s="30">
        <v>290</v>
      </c>
      <c r="C93" s="29" t="s">
        <v>86</v>
      </c>
      <c r="D93" s="76">
        <v>0</v>
      </c>
      <c r="E93" s="76"/>
      <c r="F93" s="76">
        <f aca="true" t="shared" si="20" ref="F93:F98">SUM(G93:L93)</f>
        <v>0</v>
      </c>
      <c r="G93" s="76">
        <v>0</v>
      </c>
      <c r="H93" s="76">
        <v>0</v>
      </c>
      <c r="I93" s="76">
        <v>0</v>
      </c>
      <c r="J93" s="76"/>
      <c r="K93" s="76">
        <v>0</v>
      </c>
      <c r="L93" s="76">
        <v>0</v>
      </c>
      <c r="M93" s="76">
        <v>0</v>
      </c>
      <c r="N93" s="76">
        <v>0</v>
      </c>
    </row>
    <row r="94" spans="1:14" s="11" customFormat="1" ht="15" customHeight="1" hidden="1">
      <c r="A94" s="55" t="s">
        <v>23</v>
      </c>
      <c r="B94" s="30">
        <v>231</v>
      </c>
      <c r="C94" s="29" t="s">
        <v>24</v>
      </c>
      <c r="D94" s="76"/>
      <c r="E94" s="76"/>
      <c r="F94" s="76">
        <f t="shared" si="20"/>
        <v>0</v>
      </c>
      <c r="G94" s="76"/>
      <c r="H94" s="76">
        <v>0</v>
      </c>
      <c r="I94" s="76">
        <v>0</v>
      </c>
      <c r="J94" s="76">
        <v>0</v>
      </c>
      <c r="K94" s="76"/>
      <c r="L94" s="76">
        <v>0</v>
      </c>
      <c r="M94" s="76">
        <v>0</v>
      </c>
      <c r="N94" s="76">
        <v>0</v>
      </c>
    </row>
    <row r="95" spans="1:14" s="11" customFormat="1" ht="15.75">
      <c r="A95" s="55" t="s">
        <v>23</v>
      </c>
      <c r="B95" s="30">
        <v>290</v>
      </c>
      <c r="C95" s="29" t="s">
        <v>25</v>
      </c>
      <c r="D95" s="76"/>
      <c r="E95" s="76"/>
      <c r="F95" s="76">
        <f t="shared" si="20"/>
        <v>10</v>
      </c>
      <c r="G95" s="76">
        <v>10</v>
      </c>
      <c r="H95" s="76">
        <v>0</v>
      </c>
      <c r="I95" s="76">
        <v>0</v>
      </c>
      <c r="J95" s="76">
        <v>0</v>
      </c>
      <c r="K95" s="76">
        <v>0</v>
      </c>
      <c r="L95" s="76">
        <v>0</v>
      </c>
      <c r="M95" s="76">
        <v>0</v>
      </c>
      <c r="N95" s="76">
        <v>0</v>
      </c>
    </row>
    <row r="96" spans="1:14" s="11" customFormat="1" ht="15.75">
      <c r="A96" s="55" t="s">
        <v>99</v>
      </c>
      <c r="B96" s="30">
        <v>290</v>
      </c>
      <c r="C96" s="29" t="s">
        <v>26</v>
      </c>
      <c r="D96" s="76"/>
      <c r="E96" s="76"/>
      <c r="F96" s="76">
        <f t="shared" si="20"/>
        <v>10</v>
      </c>
      <c r="G96" s="76">
        <v>10</v>
      </c>
      <c r="H96" s="76">
        <v>0</v>
      </c>
      <c r="I96" s="76">
        <v>0</v>
      </c>
      <c r="J96" s="76">
        <v>0</v>
      </c>
      <c r="K96" s="76">
        <v>0</v>
      </c>
      <c r="L96" s="76">
        <v>0</v>
      </c>
      <c r="M96" s="76">
        <v>0</v>
      </c>
      <c r="N96" s="76">
        <v>0</v>
      </c>
    </row>
    <row r="97" spans="1:14" s="11" customFormat="1" ht="15" customHeight="1" hidden="1">
      <c r="A97" s="55" t="s">
        <v>99</v>
      </c>
      <c r="B97" s="30">
        <v>290</v>
      </c>
      <c r="C97" s="29" t="s">
        <v>26</v>
      </c>
      <c r="D97" s="76"/>
      <c r="E97" s="76"/>
      <c r="F97" s="76">
        <f t="shared" si="20"/>
        <v>0</v>
      </c>
      <c r="G97" s="76">
        <v>0</v>
      </c>
      <c r="H97" s="76">
        <v>0</v>
      </c>
      <c r="I97" s="76">
        <v>0</v>
      </c>
      <c r="J97" s="76">
        <v>0</v>
      </c>
      <c r="K97" s="76"/>
      <c r="L97" s="76">
        <v>0</v>
      </c>
      <c r="M97" s="76">
        <v>0</v>
      </c>
      <c r="N97" s="76">
        <v>0</v>
      </c>
    </row>
    <row r="98" spans="1:14" s="11" customFormat="1" ht="15" customHeight="1">
      <c r="A98" s="55" t="s">
        <v>99</v>
      </c>
      <c r="B98" s="30">
        <v>340</v>
      </c>
      <c r="C98" s="29" t="s">
        <v>26</v>
      </c>
      <c r="D98" s="76"/>
      <c r="E98" s="76"/>
      <c r="F98" s="76">
        <f t="shared" si="20"/>
        <v>0.7</v>
      </c>
      <c r="G98" s="76"/>
      <c r="H98" s="76"/>
      <c r="I98" s="76"/>
      <c r="J98" s="76"/>
      <c r="K98" s="76">
        <v>0.7</v>
      </c>
      <c r="L98" s="76">
        <v>0</v>
      </c>
      <c r="M98" s="76">
        <v>0</v>
      </c>
      <c r="N98" s="76">
        <v>0</v>
      </c>
    </row>
    <row r="99" spans="1:14" s="17" customFormat="1" ht="18.75">
      <c r="A99" s="130" t="s">
        <v>27</v>
      </c>
      <c r="B99" s="131"/>
      <c r="C99" s="131"/>
      <c r="D99" s="78">
        <f aca="true" t="shared" si="21" ref="D99:J99">SUM(D33,D54,D74,D94,D95,D97,D96,D92,D93)</f>
        <v>0</v>
      </c>
      <c r="E99" s="78">
        <f>SUM(E33,E54,E74,E94,E95,E97,E96,E92,E93)</f>
        <v>11685.5</v>
      </c>
      <c r="F99" s="78">
        <f>SUM(F33,F54,F74,F94,F95,F97:F98,F96,F92,F93)</f>
        <v>7907.400000000001</v>
      </c>
      <c r="G99" s="78">
        <f>SUM(G33,G54,G74,G94,G95,G97,G96,G92,G93)</f>
        <v>831</v>
      </c>
      <c r="H99" s="78">
        <f t="shared" si="21"/>
        <v>2519.5</v>
      </c>
      <c r="I99" s="78">
        <f t="shared" si="21"/>
        <v>2883.5</v>
      </c>
      <c r="J99" s="78">
        <f t="shared" si="21"/>
        <v>1672.7</v>
      </c>
      <c r="K99" s="78">
        <f>SUM(K33,K54,K74,K94,K95,K97:K98,K96,K92,K93)</f>
        <v>0.7</v>
      </c>
      <c r="L99" s="78">
        <f>SUM(L33,L54,L74,L94,L95,L97,L96,L92,L93)</f>
        <v>0</v>
      </c>
      <c r="M99" s="78">
        <f>SUM(M33,M54,M74,M94,M95,M97,M96,M92,M93)</f>
        <v>0</v>
      </c>
      <c r="N99" s="78">
        <f>SUM(N33,N54,N74,N94,N95,N97,N96,N92,N93)</f>
        <v>0</v>
      </c>
    </row>
    <row r="100" spans="1:14" s="8" customFormat="1" ht="21.75" customHeight="1">
      <c r="A100" s="20" t="s">
        <v>21</v>
      </c>
      <c r="B100" s="12"/>
      <c r="C100" s="13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</row>
    <row r="101" spans="1:14" s="8" customFormat="1" ht="18" customHeight="1">
      <c r="A101" s="26" t="s">
        <v>22</v>
      </c>
      <c r="B101" s="3">
        <v>210</v>
      </c>
      <c r="C101" s="38" t="s">
        <v>29</v>
      </c>
      <c r="D101" s="82">
        <f aca="true" t="shared" si="22" ref="D101:L101">SUM(D102:D104)</f>
        <v>0</v>
      </c>
      <c r="E101" s="82">
        <f t="shared" si="22"/>
        <v>343</v>
      </c>
      <c r="F101" s="78">
        <f>SUM(F102:F104)</f>
        <v>229.60000000000002</v>
      </c>
      <c r="G101" s="82">
        <f t="shared" si="22"/>
        <v>0</v>
      </c>
      <c r="H101" s="82">
        <f t="shared" si="22"/>
        <v>0</v>
      </c>
      <c r="I101" s="82">
        <f t="shared" si="22"/>
        <v>0</v>
      </c>
      <c r="J101" s="82">
        <f t="shared" si="22"/>
        <v>0</v>
      </c>
      <c r="K101" s="82">
        <f t="shared" si="22"/>
        <v>0</v>
      </c>
      <c r="L101" s="82">
        <f t="shared" si="22"/>
        <v>0</v>
      </c>
      <c r="M101" s="82">
        <f>SUM(M102:M104)</f>
        <v>229.60000000000002</v>
      </c>
      <c r="N101" s="82">
        <f>SUM(N102:N104)</f>
        <v>0</v>
      </c>
    </row>
    <row r="102" spans="1:14" s="8" customFormat="1" ht="15.75">
      <c r="A102" s="24" t="s">
        <v>22</v>
      </c>
      <c r="B102" s="6">
        <v>211</v>
      </c>
      <c r="C102" s="37" t="s">
        <v>1</v>
      </c>
      <c r="D102" s="97"/>
      <c r="E102" s="83">
        <v>234</v>
      </c>
      <c r="F102" s="96">
        <v>176.4</v>
      </c>
      <c r="G102" s="83"/>
      <c r="H102" s="83"/>
      <c r="I102" s="83"/>
      <c r="J102" s="83"/>
      <c r="K102" s="83"/>
      <c r="L102" s="83"/>
      <c r="M102" s="83">
        <v>176.4</v>
      </c>
      <c r="N102" s="83"/>
    </row>
    <row r="103" spans="1:14" s="8" customFormat="1" ht="15" customHeight="1">
      <c r="A103" s="24" t="s">
        <v>22</v>
      </c>
      <c r="B103" s="6">
        <v>212</v>
      </c>
      <c r="C103" s="37" t="s">
        <v>2</v>
      </c>
      <c r="D103" s="97"/>
      <c r="E103" s="83">
        <v>30</v>
      </c>
      <c r="F103" s="96">
        <f aca="true" t="shared" si="23" ref="F103:F114">SUM(G103:N103)</f>
        <v>0</v>
      </c>
      <c r="G103" s="83"/>
      <c r="H103" s="83"/>
      <c r="I103" s="83"/>
      <c r="J103" s="83"/>
      <c r="K103" s="83"/>
      <c r="L103" s="83"/>
      <c r="M103" s="83"/>
      <c r="N103" s="83"/>
    </row>
    <row r="104" spans="1:14" s="8" customFormat="1" ht="15.75">
      <c r="A104" s="24" t="s">
        <v>22</v>
      </c>
      <c r="B104" s="6">
        <v>213</v>
      </c>
      <c r="C104" s="37" t="s">
        <v>3</v>
      </c>
      <c r="D104" s="97"/>
      <c r="E104" s="83">
        <v>79</v>
      </c>
      <c r="F104" s="96">
        <f t="shared" si="23"/>
        <v>53.2</v>
      </c>
      <c r="G104" s="83"/>
      <c r="H104" s="83"/>
      <c r="I104" s="83"/>
      <c r="J104" s="83"/>
      <c r="K104" s="83"/>
      <c r="L104" s="83"/>
      <c r="M104" s="83">
        <v>53.2</v>
      </c>
      <c r="N104" s="83"/>
    </row>
    <row r="105" spans="1:14" s="8" customFormat="1" ht="15.75">
      <c r="A105" s="26" t="s">
        <v>22</v>
      </c>
      <c r="B105" s="3">
        <v>220</v>
      </c>
      <c r="C105" s="38" t="s">
        <v>4</v>
      </c>
      <c r="D105" s="85">
        <f aca="true" t="shared" si="24" ref="D105:L105">SUM(D106:D111)</f>
        <v>0</v>
      </c>
      <c r="E105" s="85">
        <f t="shared" si="24"/>
        <v>5</v>
      </c>
      <c r="F105" s="78">
        <f t="shared" si="23"/>
        <v>43.8</v>
      </c>
      <c r="G105" s="85">
        <f t="shared" si="24"/>
        <v>0</v>
      </c>
      <c r="H105" s="85">
        <f t="shared" si="24"/>
        <v>0</v>
      </c>
      <c r="I105" s="85">
        <f t="shared" si="24"/>
        <v>0</v>
      </c>
      <c r="J105" s="85">
        <f t="shared" si="24"/>
        <v>0</v>
      </c>
      <c r="K105" s="85">
        <f t="shared" si="24"/>
        <v>0</v>
      </c>
      <c r="L105" s="85">
        <f t="shared" si="24"/>
        <v>0</v>
      </c>
      <c r="M105" s="85">
        <f>SUM(M106:M111)</f>
        <v>43.8</v>
      </c>
      <c r="N105" s="85">
        <f>SUM(N106:N111)</f>
        <v>0</v>
      </c>
    </row>
    <row r="106" spans="1:14" s="8" customFormat="1" ht="15.75">
      <c r="A106" s="24" t="s">
        <v>22</v>
      </c>
      <c r="B106" s="6">
        <v>221</v>
      </c>
      <c r="C106" s="37" t="s">
        <v>5</v>
      </c>
      <c r="D106" s="97"/>
      <c r="E106" s="83"/>
      <c r="F106" s="96">
        <f t="shared" si="23"/>
        <v>3.8</v>
      </c>
      <c r="G106" s="83"/>
      <c r="H106" s="83"/>
      <c r="I106" s="83"/>
      <c r="J106" s="83"/>
      <c r="K106" s="83"/>
      <c r="L106" s="80"/>
      <c r="M106" s="80">
        <v>3.8</v>
      </c>
      <c r="N106" s="80"/>
    </row>
    <row r="107" spans="1:14" s="8" customFormat="1" ht="15.75">
      <c r="A107" s="24" t="s">
        <v>22</v>
      </c>
      <c r="B107" s="6">
        <v>222</v>
      </c>
      <c r="C107" s="37" t="s">
        <v>6</v>
      </c>
      <c r="D107" s="97"/>
      <c r="E107" s="83">
        <v>5</v>
      </c>
      <c r="F107" s="96">
        <f t="shared" si="23"/>
        <v>34</v>
      </c>
      <c r="G107" s="83"/>
      <c r="H107" s="83"/>
      <c r="I107" s="83"/>
      <c r="J107" s="83"/>
      <c r="K107" s="83"/>
      <c r="L107" s="83"/>
      <c r="M107" s="83">
        <v>34</v>
      </c>
      <c r="N107" s="83"/>
    </row>
    <row r="108" spans="1:14" s="8" customFormat="1" ht="15" customHeight="1">
      <c r="A108" s="24" t="s">
        <v>22</v>
      </c>
      <c r="B108" s="6">
        <v>223</v>
      </c>
      <c r="C108" s="37" t="s">
        <v>7</v>
      </c>
      <c r="D108" s="97"/>
      <c r="E108" s="83"/>
      <c r="F108" s="96">
        <f t="shared" si="23"/>
        <v>0</v>
      </c>
      <c r="G108" s="83"/>
      <c r="H108" s="83"/>
      <c r="I108" s="83"/>
      <c r="J108" s="83"/>
      <c r="K108" s="83"/>
      <c r="L108" s="83"/>
      <c r="M108" s="83"/>
      <c r="N108" s="83"/>
    </row>
    <row r="109" spans="1:14" s="8" customFormat="1" ht="15" customHeight="1">
      <c r="A109" s="24" t="s">
        <v>22</v>
      </c>
      <c r="B109" s="6">
        <v>224</v>
      </c>
      <c r="C109" s="37" t="s">
        <v>8</v>
      </c>
      <c r="D109" s="97"/>
      <c r="E109" s="83"/>
      <c r="F109" s="96">
        <f t="shared" si="23"/>
        <v>6</v>
      </c>
      <c r="G109" s="83"/>
      <c r="H109" s="83"/>
      <c r="I109" s="83"/>
      <c r="J109" s="83"/>
      <c r="K109" s="83"/>
      <c r="L109" s="83"/>
      <c r="M109" s="83">
        <v>6</v>
      </c>
      <c r="N109" s="83"/>
    </row>
    <row r="110" spans="1:14" s="8" customFormat="1" ht="15" customHeight="1">
      <c r="A110" s="24" t="s">
        <v>22</v>
      </c>
      <c r="B110" s="6">
        <v>225</v>
      </c>
      <c r="C110" s="37" t="s">
        <v>9</v>
      </c>
      <c r="D110" s="97"/>
      <c r="E110" s="83"/>
      <c r="F110" s="96">
        <f t="shared" si="23"/>
        <v>0</v>
      </c>
      <c r="G110" s="83"/>
      <c r="H110" s="83"/>
      <c r="I110" s="83"/>
      <c r="J110" s="83"/>
      <c r="K110" s="83"/>
      <c r="L110" s="83"/>
      <c r="M110" s="83"/>
      <c r="N110" s="83"/>
    </row>
    <row r="111" spans="1:14" s="8" customFormat="1" ht="15" customHeight="1">
      <c r="A111" s="24" t="s">
        <v>22</v>
      </c>
      <c r="B111" s="6">
        <v>226</v>
      </c>
      <c r="C111" s="37" t="s">
        <v>10</v>
      </c>
      <c r="D111" s="97"/>
      <c r="E111" s="83"/>
      <c r="F111" s="96">
        <f t="shared" si="23"/>
        <v>0</v>
      </c>
      <c r="G111" s="83"/>
      <c r="H111" s="83"/>
      <c r="I111" s="83"/>
      <c r="J111" s="83"/>
      <c r="K111" s="83"/>
      <c r="L111" s="83"/>
      <c r="M111" s="83"/>
      <c r="N111" s="83"/>
    </row>
    <row r="112" spans="1:14" s="5" customFormat="1" ht="15.75">
      <c r="A112" s="26" t="s">
        <v>22</v>
      </c>
      <c r="B112" s="3">
        <v>300</v>
      </c>
      <c r="C112" s="38" t="s">
        <v>13</v>
      </c>
      <c r="D112" s="85">
        <f aca="true" t="shared" si="25" ref="D112:L112">SUM(D113:D114)</f>
        <v>0</v>
      </c>
      <c r="E112" s="85">
        <f t="shared" si="25"/>
        <v>2</v>
      </c>
      <c r="F112" s="78">
        <f t="shared" si="23"/>
        <v>2</v>
      </c>
      <c r="G112" s="85">
        <f t="shared" si="25"/>
        <v>0</v>
      </c>
      <c r="H112" s="85">
        <f t="shared" si="25"/>
        <v>0</v>
      </c>
      <c r="I112" s="85">
        <f t="shared" si="25"/>
        <v>0</v>
      </c>
      <c r="J112" s="85">
        <f t="shared" si="25"/>
        <v>0</v>
      </c>
      <c r="K112" s="85">
        <f t="shared" si="25"/>
        <v>0</v>
      </c>
      <c r="L112" s="85">
        <f t="shared" si="25"/>
        <v>0</v>
      </c>
      <c r="M112" s="85">
        <f>SUM(M113:M114)</f>
        <v>2</v>
      </c>
      <c r="N112" s="85">
        <f>SUM(N113:N114)</f>
        <v>0</v>
      </c>
    </row>
    <row r="113" spans="1:14" s="8" customFormat="1" ht="15.75">
      <c r="A113" s="24" t="s">
        <v>22</v>
      </c>
      <c r="B113" s="6">
        <v>310</v>
      </c>
      <c r="C113" s="37" t="s">
        <v>14</v>
      </c>
      <c r="D113" s="97"/>
      <c r="E113" s="83"/>
      <c r="F113" s="96">
        <f t="shared" si="23"/>
        <v>0</v>
      </c>
      <c r="G113" s="83"/>
      <c r="H113" s="83"/>
      <c r="I113" s="83"/>
      <c r="J113" s="83"/>
      <c r="K113" s="83"/>
      <c r="L113" s="83"/>
      <c r="M113" s="83"/>
      <c r="N113" s="83"/>
    </row>
    <row r="114" spans="1:14" s="8" customFormat="1" ht="15.75">
      <c r="A114" s="24" t="s">
        <v>22</v>
      </c>
      <c r="B114" s="6">
        <v>340</v>
      </c>
      <c r="C114" s="37" t="s">
        <v>15</v>
      </c>
      <c r="D114" s="97"/>
      <c r="E114" s="83">
        <v>2</v>
      </c>
      <c r="F114" s="96">
        <f t="shared" si="23"/>
        <v>2</v>
      </c>
      <c r="G114" s="83"/>
      <c r="H114" s="83"/>
      <c r="I114" s="83"/>
      <c r="J114" s="83"/>
      <c r="K114" s="83"/>
      <c r="L114" s="83"/>
      <c r="M114" s="83">
        <v>2</v>
      </c>
      <c r="N114" s="83"/>
    </row>
    <row r="115" spans="1:14" s="18" customFormat="1" ht="18.75">
      <c r="A115" s="130" t="s">
        <v>28</v>
      </c>
      <c r="B115" s="131"/>
      <c r="C115" s="131"/>
      <c r="D115" s="78">
        <f aca="true" t="shared" si="26" ref="D115:L115">SUM(D101,D105,D112)</f>
        <v>0</v>
      </c>
      <c r="E115" s="78">
        <f t="shared" si="26"/>
        <v>350</v>
      </c>
      <c r="F115" s="78">
        <v>275.4</v>
      </c>
      <c r="G115" s="78">
        <f t="shared" si="26"/>
        <v>0</v>
      </c>
      <c r="H115" s="78">
        <f t="shared" si="26"/>
        <v>0</v>
      </c>
      <c r="I115" s="78">
        <f t="shared" si="26"/>
        <v>0</v>
      </c>
      <c r="J115" s="78">
        <f t="shared" si="26"/>
        <v>0</v>
      </c>
      <c r="K115" s="78">
        <f t="shared" si="26"/>
        <v>0</v>
      </c>
      <c r="L115" s="78">
        <f t="shared" si="26"/>
        <v>0</v>
      </c>
      <c r="M115" s="78">
        <f>SUM(M101,M105,M112)</f>
        <v>275.40000000000003</v>
      </c>
      <c r="N115" s="78">
        <f>SUM(N101,N105,N112)</f>
        <v>0</v>
      </c>
    </row>
    <row r="116" spans="1:14" s="31" customFormat="1" ht="31.5" customHeight="1">
      <c r="A116" s="134" t="s">
        <v>66</v>
      </c>
      <c r="B116" s="135"/>
      <c r="C116" s="136"/>
      <c r="D116" s="99"/>
      <c r="E116" s="76"/>
      <c r="F116" s="76"/>
      <c r="G116" s="76"/>
      <c r="H116" s="76"/>
      <c r="I116" s="76"/>
      <c r="J116" s="76"/>
      <c r="K116" s="76"/>
      <c r="L116" s="76"/>
      <c r="M116" s="76"/>
      <c r="N116" s="76"/>
    </row>
    <row r="117" spans="1:14" s="32" customFormat="1" ht="32.25" customHeight="1" hidden="1">
      <c r="A117" s="27" t="s">
        <v>65</v>
      </c>
      <c r="B117" s="16" t="s">
        <v>48</v>
      </c>
      <c r="C117" s="37" t="s">
        <v>133</v>
      </c>
      <c r="D117" s="97">
        <v>0</v>
      </c>
      <c r="E117" s="77">
        <v>0</v>
      </c>
      <c r="F117" s="96">
        <f>SUM(G117:L117)</f>
        <v>0</v>
      </c>
      <c r="G117" s="77">
        <v>0</v>
      </c>
      <c r="H117" s="77"/>
      <c r="I117" s="77"/>
      <c r="J117" s="77"/>
      <c r="K117" s="77"/>
      <c r="L117" s="77"/>
      <c r="M117" s="77"/>
      <c r="N117" s="77"/>
    </row>
    <row r="118" spans="1:14" s="32" customFormat="1" ht="18" customHeight="1" hidden="1">
      <c r="A118" s="27" t="s">
        <v>65</v>
      </c>
      <c r="B118" s="16" t="s">
        <v>51</v>
      </c>
      <c r="C118" s="37" t="s">
        <v>73</v>
      </c>
      <c r="D118" s="97">
        <v>0</v>
      </c>
      <c r="E118" s="77">
        <v>0</v>
      </c>
      <c r="F118" s="96"/>
      <c r="G118" s="77"/>
      <c r="H118" s="77"/>
      <c r="I118" s="77"/>
      <c r="J118" s="77"/>
      <c r="K118" s="77"/>
      <c r="L118" s="77"/>
      <c r="M118" s="77"/>
      <c r="N118" s="77"/>
    </row>
    <row r="119" spans="1:14" s="32" customFormat="1" ht="29.25" customHeight="1">
      <c r="A119" s="27" t="s">
        <v>65</v>
      </c>
      <c r="B119" s="16" t="s">
        <v>48</v>
      </c>
      <c r="C119" s="37" t="s">
        <v>134</v>
      </c>
      <c r="D119" s="97">
        <v>0</v>
      </c>
      <c r="E119" s="77">
        <v>100</v>
      </c>
      <c r="F119" s="96">
        <f>SUM(G119:L119)</f>
        <v>0</v>
      </c>
      <c r="G119" s="77"/>
      <c r="H119" s="77"/>
      <c r="I119" s="77"/>
      <c r="J119" s="77"/>
      <c r="K119" s="77"/>
      <c r="L119" s="77"/>
      <c r="M119" s="77"/>
      <c r="N119" s="77"/>
    </row>
    <row r="120" spans="1:14" s="32" customFormat="1" ht="15.75" customHeight="1" hidden="1">
      <c r="A120" s="27" t="s">
        <v>65</v>
      </c>
      <c r="B120" s="16" t="s">
        <v>50</v>
      </c>
      <c r="C120" s="37" t="s">
        <v>73</v>
      </c>
      <c r="D120" s="97">
        <v>0</v>
      </c>
      <c r="E120" s="77"/>
      <c r="F120" s="96">
        <f>SUM(G120:L120)</f>
        <v>0</v>
      </c>
      <c r="G120" s="77"/>
      <c r="H120" s="77"/>
      <c r="I120" s="77"/>
      <c r="J120" s="77"/>
      <c r="K120" s="77"/>
      <c r="L120" s="77"/>
      <c r="M120" s="77"/>
      <c r="N120" s="77"/>
    </row>
    <row r="121" spans="1:14" s="32" customFormat="1" ht="18" customHeight="1">
      <c r="A121" s="27" t="s">
        <v>65</v>
      </c>
      <c r="B121" s="16" t="s">
        <v>54</v>
      </c>
      <c r="C121" s="37" t="s">
        <v>73</v>
      </c>
      <c r="D121" s="97">
        <v>0</v>
      </c>
      <c r="E121" s="77"/>
      <c r="F121" s="96">
        <f>SUM(G121:L121)</f>
        <v>0</v>
      </c>
      <c r="G121" s="77"/>
      <c r="H121" s="77"/>
      <c r="I121" s="77"/>
      <c r="J121" s="77"/>
      <c r="K121" s="77"/>
      <c r="L121" s="77"/>
      <c r="M121" s="77"/>
      <c r="N121" s="77"/>
    </row>
    <row r="122" spans="1:14" s="33" customFormat="1" ht="18.75">
      <c r="A122" s="130" t="s">
        <v>64</v>
      </c>
      <c r="B122" s="131"/>
      <c r="C122" s="131"/>
      <c r="D122" s="78">
        <f>SUM(D117:D121)</f>
        <v>0</v>
      </c>
      <c r="E122" s="78">
        <f>SUM(E117:E121)</f>
        <v>100</v>
      </c>
      <c r="F122" s="78">
        <f aca="true" t="shared" si="27" ref="F122:L122">SUM(F117:F121)</f>
        <v>0</v>
      </c>
      <c r="G122" s="78">
        <f t="shared" si="27"/>
        <v>0</v>
      </c>
      <c r="H122" s="78">
        <f t="shared" si="27"/>
        <v>0</v>
      </c>
      <c r="I122" s="78">
        <f t="shared" si="27"/>
        <v>0</v>
      </c>
      <c r="J122" s="78">
        <f t="shared" si="27"/>
        <v>0</v>
      </c>
      <c r="K122" s="78"/>
      <c r="L122" s="78">
        <f t="shared" si="27"/>
        <v>0</v>
      </c>
      <c r="M122" s="78">
        <f>SUM(M117:M121)</f>
        <v>0</v>
      </c>
      <c r="N122" s="78">
        <f>SUM(N117:N121)</f>
        <v>0</v>
      </c>
    </row>
    <row r="123" spans="1:14" s="31" customFormat="1" ht="18" customHeight="1" hidden="1">
      <c r="A123" s="127" t="s">
        <v>61</v>
      </c>
      <c r="B123" s="128"/>
      <c r="C123" s="129"/>
      <c r="D123" s="100"/>
      <c r="E123" s="76"/>
      <c r="F123" s="78"/>
      <c r="G123" s="76"/>
      <c r="H123" s="76"/>
      <c r="I123" s="76"/>
      <c r="J123" s="76"/>
      <c r="K123" s="76"/>
      <c r="L123" s="76"/>
      <c r="M123" s="76"/>
      <c r="N123" s="76"/>
    </row>
    <row r="124" spans="1:14" s="32" customFormat="1" ht="15" customHeight="1" hidden="1">
      <c r="A124" s="27" t="s">
        <v>69</v>
      </c>
      <c r="B124" s="16" t="s">
        <v>70</v>
      </c>
      <c r="C124" s="19" t="s">
        <v>71</v>
      </c>
      <c r="D124" s="101"/>
      <c r="E124" s="77"/>
      <c r="F124" s="96"/>
      <c r="G124" s="77"/>
      <c r="H124" s="77"/>
      <c r="I124" s="77"/>
      <c r="J124" s="77"/>
      <c r="K124" s="77"/>
      <c r="L124" s="77"/>
      <c r="M124" s="77"/>
      <c r="N124" s="77"/>
    </row>
    <row r="125" spans="1:14" s="32" customFormat="1" ht="15" customHeight="1" hidden="1">
      <c r="A125" s="27" t="s">
        <v>62</v>
      </c>
      <c r="B125" s="16" t="s">
        <v>48</v>
      </c>
      <c r="C125" s="19" t="s">
        <v>72</v>
      </c>
      <c r="D125" s="101"/>
      <c r="E125" s="77"/>
      <c r="F125" s="96"/>
      <c r="G125" s="77"/>
      <c r="H125" s="77"/>
      <c r="I125" s="77"/>
      <c r="J125" s="77"/>
      <c r="K125" s="77"/>
      <c r="L125" s="77"/>
      <c r="M125" s="77"/>
      <c r="N125" s="77"/>
    </row>
    <row r="126" spans="1:14" s="33" customFormat="1" ht="17.25" customHeight="1" hidden="1">
      <c r="A126" s="130" t="s">
        <v>63</v>
      </c>
      <c r="B126" s="131"/>
      <c r="C126" s="131"/>
      <c r="D126" s="90"/>
      <c r="E126" s="78">
        <f>SUM(E124:E125)</f>
        <v>0</v>
      </c>
      <c r="F126" s="78">
        <f aca="true" t="shared" si="28" ref="F126:L126">SUM(F124:F125)</f>
        <v>0</v>
      </c>
      <c r="G126" s="78">
        <f t="shared" si="28"/>
        <v>0</v>
      </c>
      <c r="H126" s="78">
        <f t="shared" si="28"/>
        <v>0</v>
      </c>
      <c r="I126" s="78">
        <f t="shared" si="28"/>
        <v>0</v>
      </c>
      <c r="J126" s="78">
        <f t="shared" si="28"/>
        <v>0</v>
      </c>
      <c r="K126" s="78"/>
      <c r="L126" s="78">
        <f t="shared" si="28"/>
        <v>0</v>
      </c>
      <c r="M126" s="78">
        <f>SUM(M124:M125)</f>
        <v>0</v>
      </c>
      <c r="N126" s="78">
        <f>SUM(N124:N125)</f>
        <v>0</v>
      </c>
    </row>
    <row r="127" spans="1:14" ht="31.5" customHeight="1">
      <c r="A127" s="132" t="s">
        <v>61</v>
      </c>
      <c r="B127" s="133"/>
      <c r="C127" s="133"/>
      <c r="D127" s="91"/>
      <c r="E127" s="79"/>
      <c r="F127" s="79"/>
      <c r="G127" s="79"/>
      <c r="H127" s="79"/>
      <c r="I127" s="79"/>
      <c r="J127" s="79"/>
      <c r="K127" s="79"/>
      <c r="L127" s="79"/>
      <c r="M127" s="79"/>
      <c r="N127" s="79"/>
    </row>
    <row r="128" spans="1:14" s="49" customFormat="1" ht="22.5" customHeight="1">
      <c r="A128" s="35" t="s">
        <v>115</v>
      </c>
      <c r="B128" s="6">
        <v>211</v>
      </c>
      <c r="C128" s="37" t="s">
        <v>1</v>
      </c>
      <c r="D128" s="97"/>
      <c r="E128" s="83">
        <v>32</v>
      </c>
      <c r="F128" s="96">
        <f>SUM(G128:N128)</f>
        <v>31</v>
      </c>
      <c r="G128" s="80"/>
      <c r="H128" s="80"/>
      <c r="I128" s="80"/>
      <c r="J128" s="80"/>
      <c r="K128" s="80"/>
      <c r="L128" s="80"/>
      <c r="M128" s="80"/>
      <c r="N128" s="80">
        <v>31</v>
      </c>
    </row>
    <row r="129" spans="1:14" s="49" customFormat="1" ht="17.25" customHeight="1">
      <c r="A129" s="35" t="s">
        <v>115</v>
      </c>
      <c r="B129" s="6">
        <v>213</v>
      </c>
      <c r="C129" s="37" t="s">
        <v>3</v>
      </c>
      <c r="D129" s="97"/>
      <c r="E129" s="83">
        <v>10</v>
      </c>
      <c r="F129" s="96">
        <f aca="true" t="shared" si="29" ref="F129:F136">SUM(G129:N129)</f>
        <v>9.4</v>
      </c>
      <c r="G129" s="80"/>
      <c r="H129" s="80"/>
      <c r="I129" s="80"/>
      <c r="J129" s="80"/>
      <c r="K129" s="80"/>
      <c r="L129" s="80"/>
      <c r="M129" s="80"/>
      <c r="N129" s="80">
        <v>9.4</v>
      </c>
    </row>
    <row r="130" spans="1:14" s="47" customFormat="1" ht="17.25" customHeight="1">
      <c r="A130" s="35" t="s">
        <v>115</v>
      </c>
      <c r="B130" s="6">
        <v>310</v>
      </c>
      <c r="C130" s="37" t="s">
        <v>14</v>
      </c>
      <c r="D130" s="97"/>
      <c r="E130" s="83"/>
      <c r="F130" s="96">
        <f t="shared" si="29"/>
        <v>0</v>
      </c>
      <c r="G130" s="81"/>
      <c r="H130" s="81"/>
      <c r="I130" s="80"/>
      <c r="J130" s="81"/>
      <c r="K130" s="81"/>
      <c r="L130" s="81"/>
      <c r="M130" s="81"/>
      <c r="N130" s="81"/>
    </row>
    <row r="131" spans="1:14" s="47" customFormat="1" ht="18.75">
      <c r="A131" s="35" t="s">
        <v>115</v>
      </c>
      <c r="B131" s="6">
        <v>340</v>
      </c>
      <c r="C131" s="37" t="s">
        <v>15</v>
      </c>
      <c r="D131" s="97"/>
      <c r="E131" s="83">
        <v>2</v>
      </c>
      <c r="F131" s="96">
        <f t="shared" si="29"/>
        <v>2</v>
      </c>
      <c r="G131" s="81"/>
      <c r="H131" s="81"/>
      <c r="I131" s="80"/>
      <c r="J131" s="81"/>
      <c r="K131" s="81"/>
      <c r="L131" s="80"/>
      <c r="M131" s="80"/>
      <c r="N131" s="80">
        <v>2</v>
      </c>
    </row>
    <row r="132" spans="1:14" s="47" customFormat="1" ht="18.75" customHeight="1">
      <c r="A132" s="41" t="s">
        <v>119</v>
      </c>
      <c r="B132" s="6">
        <v>225</v>
      </c>
      <c r="C132" s="4" t="s">
        <v>155</v>
      </c>
      <c r="D132" s="97"/>
      <c r="E132" s="83">
        <v>1000</v>
      </c>
      <c r="F132" s="96">
        <f t="shared" si="29"/>
        <v>0</v>
      </c>
      <c r="G132" s="92"/>
      <c r="H132" s="81"/>
      <c r="I132" s="80"/>
      <c r="J132" s="81"/>
      <c r="K132" s="81"/>
      <c r="L132" s="80"/>
      <c r="M132" s="80"/>
      <c r="N132" s="80"/>
    </row>
    <row r="133" spans="1:14" s="47" customFormat="1" ht="18.75" customHeight="1">
      <c r="A133" s="41" t="s">
        <v>119</v>
      </c>
      <c r="B133" s="6">
        <v>225</v>
      </c>
      <c r="C133" s="37" t="s">
        <v>147</v>
      </c>
      <c r="D133" s="97"/>
      <c r="E133" s="83">
        <v>400</v>
      </c>
      <c r="F133" s="96">
        <f t="shared" si="29"/>
        <v>0</v>
      </c>
      <c r="G133" s="81"/>
      <c r="H133" s="81"/>
      <c r="I133" s="80"/>
      <c r="J133" s="81"/>
      <c r="K133" s="81"/>
      <c r="L133" s="80"/>
      <c r="M133" s="80"/>
      <c r="N133" s="80"/>
    </row>
    <row r="134" spans="1:14" s="47" customFormat="1" ht="29.25" customHeight="1">
      <c r="A134" s="41" t="s">
        <v>119</v>
      </c>
      <c r="B134" s="6">
        <v>225</v>
      </c>
      <c r="C134" s="37" t="s">
        <v>177</v>
      </c>
      <c r="D134" s="97"/>
      <c r="E134" s="83">
        <v>400</v>
      </c>
      <c r="F134" s="96">
        <f t="shared" si="29"/>
        <v>0</v>
      </c>
      <c r="G134" s="81"/>
      <c r="H134" s="81"/>
      <c r="I134" s="80"/>
      <c r="J134" s="81"/>
      <c r="K134" s="81"/>
      <c r="L134" s="80"/>
      <c r="M134" s="80"/>
      <c r="N134" s="80"/>
    </row>
    <row r="135" spans="1:14" s="47" customFormat="1" ht="45.75" customHeight="1">
      <c r="A135" s="41" t="s">
        <v>119</v>
      </c>
      <c r="B135" s="6">
        <v>225</v>
      </c>
      <c r="C135" s="38" t="s">
        <v>149</v>
      </c>
      <c r="D135" s="97"/>
      <c r="E135" s="83"/>
      <c r="F135" s="96">
        <f t="shared" si="29"/>
        <v>1362</v>
      </c>
      <c r="G135" s="80"/>
      <c r="H135" s="81"/>
      <c r="I135" s="80"/>
      <c r="J135" s="81"/>
      <c r="K135" s="81"/>
      <c r="L135" s="80">
        <v>1362</v>
      </c>
      <c r="M135" s="80"/>
      <c r="N135" s="80"/>
    </row>
    <row r="136" spans="1:14" s="47" customFormat="1" ht="45" customHeight="1">
      <c r="A136" s="41" t="s">
        <v>62</v>
      </c>
      <c r="B136" s="6">
        <v>226</v>
      </c>
      <c r="C136" s="38" t="s">
        <v>135</v>
      </c>
      <c r="D136" s="97"/>
      <c r="E136" s="83"/>
      <c r="F136" s="96">
        <f t="shared" si="29"/>
        <v>0</v>
      </c>
      <c r="G136" s="80"/>
      <c r="H136" s="81"/>
      <c r="I136" s="80"/>
      <c r="J136" s="81"/>
      <c r="K136" s="81"/>
      <c r="L136" s="80"/>
      <c r="M136" s="80"/>
      <c r="N136" s="80"/>
    </row>
    <row r="137" spans="1:14" s="18" customFormat="1" ht="18.75">
      <c r="A137" s="130" t="s">
        <v>63</v>
      </c>
      <c r="B137" s="131"/>
      <c r="C137" s="131"/>
      <c r="D137" s="78">
        <f>D128+D129+D130+D131+D136+D135+D132+D133</f>
        <v>0</v>
      </c>
      <c r="E137" s="78">
        <f>E128+E129+E130+E131+E136+E135+E132+E133+E134</f>
        <v>1844</v>
      </c>
      <c r="F137" s="78">
        <f>F128+F129+F130+F131+F136+F135+F132+F133</f>
        <v>1404.4</v>
      </c>
      <c r="G137" s="78">
        <f aca="true" t="shared" si="30" ref="G137:L137">G128+G129+G130+G131+G136+G135+G132+G133</f>
        <v>0</v>
      </c>
      <c r="H137" s="78">
        <f t="shared" si="30"/>
        <v>0</v>
      </c>
      <c r="I137" s="78">
        <f t="shared" si="30"/>
        <v>0</v>
      </c>
      <c r="J137" s="78">
        <f t="shared" si="30"/>
        <v>0</v>
      </c>
      <c r="K137" s="78">
        <f t="shared" si="30"/>
        <v>0</v>
      </c>
      <c r="L137" s="78">
        <f t="shared" si="30"/>
        <v>1362</v>
      </c>
      <c r="M137" s="78">
        <f>M128+M129+M130+M131+M136+M135+M132+M133</f>
        <v>0</v>
      </c>
      <c r="N137" s="78">
        <f>N128+N129+N130+N131+N136+N135+N132+N133</f>
        <v>42.4</v>
      </c>
    </row>
    <row r="138" spans="1:14" ht="19.5" customHeight="1">
      <c r="A138" s="20" t="s">
        <v>30</v>
      </c>
      <c r="B138" s="12"/>
      <c r="C138" s="13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</row>
    <row r="139" spans="1:14" s="34" customFormat="1" ht="16.5" customHeight="1">
      <c r="A139" s="35"/>
      <c r="B139" s="35"/>
      <c r="C139" s="63" t="s">
        <v>92</v>
      </c>
      <c r="D139" s="82">
        <f>SUM(D142:D148,D149,D150,D141,D160)</f>
        <v>0</v>
      </c>
      <c r="E139" s="82">
        <f>SUM(E142:E148,E149,E150,E141,E160)</f>
        <v>1006</v>
      </c>
      <c r="F139" s="78">
        <f>SUM(F142:F148,F149,F150,F141,F160,F140)</f>
        <v>273</v>
      </c>
      <c r="G139" s="81">
        <f aca="true" t="shared" si="31" ref="G139:L139">SUM(G142:G148,G149,G150,G141,G160,G140)</f>
        <v>273</v>
      </c>
      <c r="H139" s="81">
        <f t="shared" si="31"/>
        <v>0</v>
      </c>
      <c r="I139" s="81">
        <f t="shared" si="31"/>
        <v>0</v>
      </c>
      <c r="J139" s="81">
        <f t="shared" si="31"/>
        <v>0</v>
      </c>
      <c r="K139" s="81">
        <f t="shared" si="31"/>
        <v>0</v>
      </c>
      <c r="L139" s="81">
        <f t="shared" si="31"/>
        <v>0</v>
      </c>
      <c r="M139" s="81">
        <f>SUM(M142:M148,M149,M150,M141,M160,M140)</f>
        <v>0</v>
      </c>
      <c r="N139" s="81">
        <f>SUM(N142:N148,N149,N150,N141,N160,N140)</f>
        <v>0</v>
      </c>
    </row>
    <row r="140" spans="1:14" s="34" customFormat="1" ht="26.25" customHeight="1">
      <c r="A140" s="35" t="s">
        <v>139</v>
      </c>
      <c r="B140" s="6">
        <v>225</v>
      </c>
      <c r="C140" s="4" t="s">
        <v>150</v>
      </c>
      <c r="D140" s="82"/>
      <c r="E140" s="82"/>
      <c r="F140" s="96">
        <f>SUM(G140:L140)</f>
        <v>0</v>
      </c>
      <c r="G140" s="93"/>
      <c r="H140" s="82"/>
      <c r="I140" s="82"/>
      <c r="J140" s="82"/>
      <c r="K140" s="82"/>
      <c r="L140" s="82"/>
      <c r="M140" s="82"/>
      <c r="N140" s="82"/>
    </row>
    <row r="141" spans="1:14" s="34" customFormat="1" ht="45.75" customHeight="1">
      <c r="A141" s="35" t="s">
        <v>91</v>
      </c>
      <c r="B141" s="35" t="s">
        <v>51</v>
      </c>
      <c r="C141" s="38" t="s">
        <v>131</v>
      </c>
      <c r="D141" s="77"/>
      <c r="E141" s="77"/>
      <c r="F141" s="96">
        <f>SUM(G141:L141)</f>
        <v>0</v>
      </c>
      <c r="G141" s="77"/>
      <c r="H141" s="82"/>
      <c r="I141" s="82"/>
      <c r="J141" s="82"/>
      <c r="K141" s="82"/>
      <c r="L141" s="82"/>
      <c r="M141" s="82"/>
      <c r="N141" s="82"/>
    </row>
    <row r="142" spans="1:14" s="34" customFormat="1" ht="54" customHeight="1">
      <c r="A142" s="35" t="s">
        <v>91</v>
      </c>
      <c r="B142" s="35" t="s">
        <v>51</v>
      </c>
      <c r="C142" s="53" t="s">
        <v>178</v>
      </c>
      <c r="D142" s="94"/>
      <c r="E142" s="77"/>
      <c r="F142" s="96">
        <f>SUM(G142:L142)</f>
        <v>0</v>
      </c>
      <c r="G142" s="77"/>
      <c r="H142" s="77"/>
      <c r="I142" s="77"/>
      <c r="J142" s="77"/>
      <c r="K142" s="77"/>
      <c r="L142" s="77"/>
      <c r="M142" s="77"/>
      <c r="N142" s="77"/>
    </row>
    <row r="143" spans="1:14" s="34" customFormat="1" ht="49.5" customHeight="1">
      <c r="A143" s="35" t="s">
        <v>91</v>
      </c>
      <c r="B143" s="35" t="s">
        <v>48</v>
      </c>
      <c r="C143" s="53" t="s">
        <v>180</v>
      </c>
      <c r="D143" s="94"/>
      <c r="E143" s="77">
        <v>833</v>
      </c>
      <c r="F143" s="96">
        <f aca="true" t="shared" si="32" ref="F143:F159">SUM(G143:L143)</f>
        <v>100</v>
      </c>
      <c r="G143" s="77">
        <v>100</v>
      </c>
      <c r="H143" s="77"/>
      <c r="I143" s="77"/>
      <c r="J143" s="77"/>
      <c r="K143" s="77"/>
      <c r="L143" s="77"/>
      <c r="M143" s="77"/>
      <c r="N143" s="77"/>
    </row>
    <row r="144" spans="1:14" s="34" customFormat="1" ht="53.25" customHeight="1">
      <c r="A144" s="35" t="str">
        <f>$A$145</f>
        <v>05.01</v>
      </c>
      <c r="B144" s="35" t="s">
        <v>50</v>
      </c>
      <c r="C144" s="53" t="s">
        <v>136</v>
      </c>
      <c r="D144" s="94"/>
      <c r="E144" s="77"/>
      <c r="F144" s="96">
        <f t="shared" si="32"/>
        <v>0</v>
      </c>
      <c r="G144" s="77"/>
      <c r="H144" s="77"/>
      <c r="I144" s="77"/>
      <c r="J144" s="77"/>
      <c r="K144" s="77"/>
      <c r="L144" s="77"/>
      <c r="M144" s="77"/>
      <c r="N144" s="77"/>
    </row>
    <row r="145" spans="1:14" s="34" customFormat="1" ht="18.75" customHeight="1" hidden="1">
      <c r="A145" s="35" t="s">
        <v>91</v>
      </c>
      <c r="B145" s="35" t="s">
        <v>51</v>
      </c>
      <c r="C145" s="15" t="s">
        <v>100</v>
      </c>
      <c r="D145" s="77"/>
      <c r="E145" s="77"/>
      <c r="F145" s="96">
        <f t="shared" si="32"/>
        <v>0</v>
      </c>
      <c r="G145" s="77"/>
      <c r="H145" s="77"/>
      <c r="I145" s="77"/>
      <c r="J145" s="77"/>
      <c r="K145" s="77"/>
      <c r="L145" s="77"/>
      <c r="M145" s="77"/>
      <c r="N145" s="77"/>
    </row>
    <row r="146" spans="1:14" s="34" customFormat="1" ht="16.5" customHeight="1" hidden="1">
      <c r="A146" s="35" t="s">
        <v>91</v>
      </c>
      <c r="B146" s="35" t="s">
        <v>51</v>
      </c>
      <c r="C146" s="15" t="s">
        <v>55</v>
      </c>
      <c r="D146" s="77"/>
      <c r="E146" s="77"/>
      <c r="F146" s="96">
        <f t="shared" si="32"/>
        <v>0</v>
      </c>
      <c r="G146" s="77"/>
      <c r="H146" s="77"/>
      <c r="I146" s="77"/>
      <c r="J146" s="77"/>
      <c r="K146" s="77"/>
      <c r="L146" s="77"/>
      <c r="M146" s="77"/>
      <c r="N146" s="77"/>
    </row>
    <row r="147" spans="1:14" s="34" customFormat="1" ht="16.5" customHeight="1" hidden="1">
      <c r="A147" s="35" t="s">
        <v>91</v>
      </c>
      <c r="B147" s="35" t="s">
        <v>51</v>
      </c>
      <c r="C147" s="15" t="s">
        <v>96</v>
      </c>
      <c r="D147" s="77"/>
      <c r="E147" s="77"/>
      <c r="F147" s="96">
        <f t="shared" si="32"/>
        <v>0</v>
      </c>
      <c r="G147" s="77"/>
      <c r="H147" s="77"/>
      <c r="I147" s="77"/>
      <c r="J147" s="77"/>
      <c r="K147" s="77"/>
      <c r="L147" s="77"/>
      <c r="M147" s="77"/>
      <c r="N147" s="77"/>
    </row>
    <row r="148" spans="1:14" s="34" customFormat="1" ht="60.75" customHeight="1" hidden="1">
      <c r="A148" s="35"/>
      <c r="B148" s="35"/>
      <c r="C148" s="53"/>
      <c r="D148" s="94"/>
      <c r="E148" s="77"/>
      <c r="F148" s="96">
        <f t="shared" si="32"/>
        <v>0</v>
      </c>
      <c r="G148" s="77"/>
      <c r="H148" s="77"/>
      <c r="I148" s="77"/>
      <c r="J148" s="77"/>
      <c r="K148" s="77"/>
      <c r="L148" s="77"/>
      <c r="M148" s="77"/>
      <c r="N148" s="77"/>
    </row>
    <row r="149" spans="1:14" s="34" customFormat="1" ht="48" customHeight="1">
      <c r="A149" s="35" t="s">
        <v>91</v>
      </c>
      <c r="B149" s="35" t="s">
        <v>48</v>
      </c>
      <c r="C149" s="53" t="s">
        <v>137</v>
      </c>
      <c r="D149" s="94"/>
      <c r="E149" s="77"/>
      <c r="F149" s="96">
        <f t="shared" si="32"/>
        <v>0</v>
      </c>
      <c r="G149" s="77"/>
      <c r="H149" s="77"/>
      <c r="I149" s="77"/>
      <c r="J149" s="77"/>
      <c r="K149" s="77"/>
      <c r="L149" s="77"/>
      <c r="M149" s="77"/>
      <c r="N149" s="77"/>
    </row>
    <row r="150" spans="1:14" s="34" customFormat="1" ht="71.25" customHeight="1">
      <c r="A150" s="35" t="str">
        <f>$A$145</f>
        <v>05.01</v>
      </c>
      <c r="B150" s="35" t="s">
        <v>50</v>
      </c>
      <c r="C150" s="53" t="s">
        <v>179</v>
      </c>
      <c r="D150" s="94"/>
      <c r="E150" s="77">
        <v>173</v>
      </c>
      <c r="F150" s="96">
        <f t="shared" si="32"/>
        <v>173</v>
      </c>
      <c r="G150" s="77">
        <v>173</v>
      </c>
      <c r="H150" s="77"/>
      <c r="I150" s="77"/>
      <c r="J150" s="77"/>
      <c r="K150" s="77"/>
      <c r="L150" s="77"/>
      <c r="M150" s="77"/>
      <c r="N150" s="77"/>
    </row>
    <row r="151" spans="1:14" s="34" customFormat="1" ht="20.25" customHeight="1" hidden="1">
      <c r="A151" s="35"/>
      <c r="B151" s="35"/>
      <c r="C151" s="14" t="s">
        <v>93</v>
      </c>
      <c r="D151" s="82"/>
      <c r="E151" s="82"/>
      <c r="F151" s="96">
        <f t="shared" si="32"/>
        <v>0</v>
      </c>
      <c r="G151" s="82">
        <f>SUM(G152:G157,G158)</f>
        <v>0</v>
      </c>
      <c r="H151" s="82">
        <f>SUM(H152:H157,H158)</f>
        <v>0</v>
      </c>
      <c r="I151" s="82">
        <f>SUM(I152:I157,I158)</f>
        <v>0</v>
      </c>
      <c r="J151" s="82">
        <f>SUM(J152:J157,J158)</f>
        <v>0</v>
      </c>
      <c r="K151" s="82"/>
      <c r="L151" s="82">
        <f>SUM(L152:L157,L158)</f>
        <v>0</v>
      </c>
      <c r="M151" s="82">
        <f>SUM(M152:M157,M158)</f>
        <v>0</v>
      </c>
      <c r="N151" s="82">
        <f>SUM(N152:N157,N158)</f>
        <v>0</v>
      </c>
    </row>
    <row r="152" spans="1:14" s="34" customFormat="1" ht="48" customHeight="1" hidden="1">
      <c r="A152" s="35"/>
      <c r="B152" s="35"/>
      <c r="C152" s="53"/>
      <c r="D152" s="84"/>
      <c r="E152" s="77"/>
      <c r="F152" s="96">
        <f t="shared" si="32"/>
        <v>0</v>
      </c>
      <c r="G152" s="77"/>
      <c r="H152" s="77"/>
      <c r="I152" s="77"/>
      <c r="J152" s="77"/>
      <c r="K152" s="77"/>
      <c r="L152" s="77"/>
      <c r="M152" s="77"/>
      <c r="N152" s="77"/>
    </row>
    <row r="153" spans="1:14" s="34" customFormat="1" ht="21" customHeight="1" hidden="1">
      <c r="A153" s="35"/>
      <c r="B153" s="35"/>
      <c r="C153" s="15"/>
      <c r="D153" s="77"/>
      <c r="E153" s="77"/>
      <c r="F153" s="96">
        <f t="shared" si="32"/>
        <v>0</v>
      </c>
      <c r="G153" s="77"/>
      <c r="H153" s="77"/>
      <c r="I153" s="77"/>
      <c r="J153" s="77"/>
      <c r="K153" s="77"/>
      <c r="L153" s="77"/>
      <c r="M153" s="77"/>
      <c r="N153" s="77"/>
    </row>
    <row r="154" spans="1:14" s="34" customFormat="1" ht="16.5" customHeight="1" hidden="1">
      <c r="A154" s="35"/>
      <c r="B154" s="35"/>
      <c r="C154" s="15"/>
      <c r="D154" s="77"/>
      <c r="E154" s="77"/>
      <c r="F154" s="96">
        <f t="shared" si="32"/>
        <v>0</v>
      </c>
      <c r="G154" s="77"/>
      <c r="H154" s="77"/>
      <c r="I154" s="77"/>
      <c r="J154" s="77"/>
      <c r="K154" s="77"/>
      <c r="L154" s="77"/>
      <c r="M154" s="77"/>
      <c r="N154" s="77"/>
    </row>
    <row r="155" spans="1:14" s="34" customFormat="1" ht="16.5" customHeight="1" hidden="1">
      <c r="A155" s="35"/>
      <c r="B155" s="35"/>
      <c r="C155" s="15"/>
      <c r="D155" s="77"/>
      <c r="E155" s="77"/>
      <c r="F155" s="96">
        <f t="shared" si="32"/>
        <v>0</v>
      </c>
      <c r="G155" s="77"/>
      <c r="H155" s="77"/>
      <c r="I155" s="77"/>
      <c r="J155" s="77"/>
      <c r="K155" s="77"/>
      <c r="L155" s="77"/>
      <c r="M155" s="77"/>
      <c r="N155" s="77"/>
    </row>
    <row r="156" spans="1:14" s="34" customFormat="1" ht="16.5" customHeight="1" hidden="1">
      <c r="A156" s="35"/>
      <c r="B156" s="35"/>
      <c r="C156" s="15"/>
      <c r="D156" s="77"/>
      <c r="E156" s="77"/>
      <c r="F156" s="96">
        <f t="shared" si="32"/>
        <v>0</v>
      </c>
      <c r="G156" s="77"/>
      <c r="H156" s="77"/>
      <c r="I156" s="77"/>
      <c r="J156" s="77"/>
      <c r="K156" s="77"/>
      <c r="L156" s="77"/>
      <c r="M156" s="77"/>
      <c r="N156" s="77"/>
    </row>
    <row r="157" spans="1:14" s="34" customFormat="1" ht="46.5" customHeight="1" hidden="1">
      <c r="A157" s="35"/>
      <c r="B157" s="35"/>
      <c r="C157" s="53"/>
      <c r="D157" s="84"/>
      <c r="E157" s="83"/>
      <c r="F157" s="96">
        <f t="shared" si="32"/>
        <v>0</v>
      </c>
      <c r="G157" s="83"/>
      <c r="H157" s="83"/>
      <c r="I157" s="83"/>
      <c r="J157" s="83"/>
      <c r="K157" s="83"/>
      <c r="L157" s="83"/>
      <c r="M157" s="83"/>
      <c r="N157" s="83"/>
    </row>
    <row r="158" spans="1:14" s="34" customFormat="1" ht="48" customHeight="1" hidden="1">
      <c r="A158" s="35" t="s">
        <v>52</v>
      </c>
      <c r="B158" s="35" t="s">
        <v>50</v>
      </c>
      <c r="C158" s="53" t="s">
        <v>113</v>
      </c>
      <c r="D158" s="84"/>
      <c r="E158" s="83"/>
      <c r="F158" s="96">
        <f t="shared" si="32"/>
        <v>0</v>
      </c>
      <c r="G158" s="83"/>
      <c r="H158" s="83"/>
      <c r="I158" s="83"/>
      <c r="J158" s="83"/>
      <c r="K158" s="83"/>
      <c r="L158" s="83"/>
      <c r="M158" s="83"/>
      <c r="N158" s="83"/>
    </row>
    <row r="159" spans="1:14" s="34" customFormat="1" ht="51.75" customHeight="1" hidden="1">
      <c r="A159" s="35" t="s">
        <v>52</v>
      </c>
      <c r="B159" s="35" t="s">
        <v>54</v>
      </c>
      <c r="C159" s="53" t="s">
        <v>114</v>
      </c>
      <c r="D159" s="84"/>
      <c r="E159" s="83"/>
      <c r="F159" s="96">
        <f t="shared" si="32"/>
        <v>0</v>
      </c>
      <c r="G159" s="83"/>
      <c r="H159" s="83"/>
      <c r="I159" s="83"/>
      <c r="J159" s="83"/>
      <c r="K159" s="83"/>
      <c r="L159" s="83"/>
      <c r="M159" s="83"/>
      <c r="N159" s="83"/>
    </row>
    <row r="160" spans="1:14" s="34" customFormat="1" ht="30" customHeight="1">
      <c r="A160" s="41" t="s">
        <v>139</v>
      </c>
      <c r="B160" s="35" t="s">
        <v>48</v>
      </c>
      <c r="C160" s="36" t="s">
        <v>140</v>
      </c>
      <c r="D160" s="94"/>
      <c r="E160" s="83"/>
      <c r="F160" s="96"/>
      <c r="G160" s="83"/>
      <c r="H160" s="83"/>
      <c r="I160" s="83"/>
      <c r="J160" s="83"/>
      <c r="K160" s="83"/>
      <c r="L160" s="83"/>
      <c r="M160" s="83"/>
      <c r="N160" s="83"/>
    </row>
    <row r="161" spans="1:14" s="34" customFormat="1" ht="19.5" customHeight="1">
      <c r="A161" s="41"/>
      <c r="B161" s="35"/>
      <c r="C161" s="63" t="s">
        <v>93</v>
      </c>
      <c r="D161" s="84">
        <f>D162</f>
        <v>0</v>
      </c>
      <c r="E161" s="84">
        <f aca="true" t="shared" si="33" ref="E161:N161">E162</f>
        <v>0</v>
      </c>
      <c r="F161" s="95">
        <f t="shared" si="33"/>
        <v>0</v>
      </c>
      <c r="G161" s="84">
        <f t="shared" si="33"/>
        <v>0</v>
      </c>
      <c r="H161" s="84">
        <f t="shared" si="33"/>
        <v>0</v>
      </c>
      <c r="I161" s="84">
        <f t="shared" si="33"/>
        <v>0</v>
      </c>
      <c r="J161" s="84">
        <f t="shared" si="33"/>
        <v>0</v>
      </c>
      <c r="K161" s="84">
        <f t="shared" si="33"/>
        <v>0</v>
      </c>
      <c r="L161" s="84">
        <f t="shared" si="33"/>
        <v>0</v>
      </c>
      <c r="M161" s="84">
        <f t="shared" si="33"/>
        <v>0</v>
      </c>
      <c r="N161" s="84">
        <f t="shared" si="33"/>
        <v>0</v>
      </c>
    </row>
    <row r="162" spans="1:14" s="34" customFormat="1" ht="23.25" customHeight="1">
      <c r="A162" s="41" t="s">
        <v>143</v>
      </c>
      <c r="B162" s="35" t="s">
        <v>48</v>
      </c>
      <c r="C162" s="36" t="s">
        <v>144</v>
      </c>
      <c r="D162" s="94"/>
      <c r="E162" s="83"/>
      <c r="F162" s="96"/>
      <c r="G162" s="83"/>
      <c r="H162" s="83"/>
      <c r="I162" s="83"/>
      <c r="J162" s="83"/>
      <c r="K162" s="83"/>
      <c r="L162" s="83"/>
      <c r="M162" s="83"/>
      <c r="N162" s="83"/>
    </row>
    <row r="163" spans="1:14" s="34" customFormat="1" ht="18" customHeight="1">
      <c r="A163" s="41"/>
      <c r="B163" s="35"/>
      <c r="C163" s="63" t="s">
        <v>94</v>
      </c>
      <c r="D163" s="85">
        <f>D164+D165+D169+D171+D174+D187+D188+D189+D191+D192+D179+D181</f>
        <v>0</v>
      </c>
      <c r="E163" s="85">
        <f aca="true" t="shared" si="34" ref="E163:L163">E164+E165+E169+E171+E174+E187+E188+E189+E191+E192+E179+E181</f>
        <v>1438</v>
      </c>
      <c r="F163" s="78">
        <f t="shared" si="34"/>
        <v>370</v>
      </c>
      <c r="G163" s="85">
        <f t="shared" si="34"/>
        <v>220</v>
      </c>
      <c r="H163" s="85">
        <f t="shared" si="34"/>
        <v>0</v>
      </c>
      <c r="I163" s="85">
        <f t="shared" si="34"/>
        <v>0</v>
      </c>
      <c r="J163" s="85">
        <f t="shared" si="34"/>
        <v>150</v>
      </c>
      <c r="K163" s="85">
        <f t="shared" si="34"/>
        <v>0</v>
      </c>
      <c r="L163" s="85">
        <f t="shared" si="34"/>
        <v>0</v>
      </c>
      <c r="M163" s="85">
        <f>M164+M165+M169+M171+M174+M187+M188+M189+M191+M192+M179+M181</f>
        <v>0</v>
      </c>
      <c r="N163" s="85">
        <f>N164+N165+N169+N171+N174+N187+N188+N189+N191+N192+N179+N181</f>
        <v>0</v>
      </c>
    </row>
    <row r="164" spans="1:14" s="34" customFormat="1" ht="32.25" customHeight="1">
      <c r="A164" s="24" t="s">
        <v>33</v>
      </c>
      <c r="B164" s="6">
        <v>223</v>
      </c>
      <c r="C164" s="37" t="s">
        <v>122</v>
      </c>
      <c r="D164" s="83"/>
      <c r="E164" s="83"/>
      <c r="F164" s="78"/>
      <c r="G164" s="85"/>
      <c r="H164" s="85"/>
      <c r="I164" s="85"/>
      <c r="J164" s="85"/>
      <c r="K164" s="85"/>
      <c r="L164" s="85"/>
      <c r="M164" s="85"/>
      <c r="N164" s="85"/>
    </row>
    <row r="165" spans="1:14" s="8" customFormat="1" ht="15" customHeight="1">
      <c r="A165" s="24" t="s">
        <v>33</v>
      </c>
      <c r="B165" s="6">
        <v>223</v>
      </c>
      <c r="C165" s="7" t="s">
        <v>56</v>
      </c>
      <c r="D165" s="83"/>
      <c r="E165" s="83">
        <v>375</v>
      </c>
      <c r="F165" s="96">
        <f aca="true" t="shared" si="35" ref="F165:F170">SUM(G165:L165)</f>
        <v>320</v>
      </c>
      <c r="G165" s="83">
        <v>170</v>
      </c>
      <c r="H165" s="83"/>
      <c r="I165" s="83"/>
      <c r="J165" s="83">
        <v>150</v>
      </c>
      <c r="K165" s="83"/>
      <c r="L165" s="83"/>
      <c r="M165" s="83"/>
      <c r="N165" s="83"/>
    </row>
    <row r="166" spans="1:14" s="8" customFormat="1" ht="18" customHeight="1" hidden="1">
      <c r="A166" s="24" t="s">
        <v>33</v>
      </c>
      <c r="B166" s="6">
        <v>225</v>
      </c>
      <c r="C166" s="7" t="s">
        <v>56</v>
      </c>
      <c r="D166" s="83"/>
      <c r="E166" s="83"/>
      <c r="F166" s="96">
        <f t="shared" si="35"/>
        <v>0</v>
      </c>
      <c r="G166" s="83"/>
      <c r="H166" s="83"/>
      <c r="I166" s="83"/>
      <c r="J166" s="83"/>
      <c r="K166" s="83"/>
      <c r="L166" s="83"/>
      <c r="M166" s="83"/>
      <c r="N166" s="83"/>
    </row>
    <row r="167" spans="1:14" s="8" customFormat="1" ht="17.25" customHeight="1" hidden="1">
      <c r="A167" s="24" t="s">
        <v>33</v>
      </c>
      <c r="B167" s="6">
        <v>226</v>
      </c>
      <c r="C167" s="7" t="s">
        <v>56</v>
      </c>
      <c r="D167" s="83"/>
      <c r="E167" s="83"/>
      <c r="F167" s="96">
        <f t="shared" si="35"/>
        <v>0</v>
      </c>
      <c r="G167" s="83"/>
      <c r="H167" s="83"/>
      <c r="I167" s="83"/>
      <c r="J167" s="83"/>
      <c r="K167" s="83"/>
      <c r="L167" s="83"/>
      <c r="M167" s="83"/>
      <c r="N167" s="83"/>
    </row>
    <row r="168" spans="1:14" s="8" customFormat="1" ht="17.25" customHeight="1" hidden="1">
      <c r="A168" s="24" t="s">
        <v>33</v>
      </c>
      <c r="B168" s="6">
        <v>310</v>
      </c>
      <c r="C168" s="7" t="s">
        <v>56</v>
      </c>
      <c r="D168" s="83"/>
      <c r="E168" s="83"/>
      <c r="F168" s="96">
        <f t="shared" si="35"/>
        <v>0</v>
      </c>
      <c r="G168" s="83"/>
      <c r="H168" s="83"/>
      <c r="I168" s="83"/>
      <c r="J168" s="83"/>
      <c r="K168" s="83"/>
      <c r="L168" s="83"/>
      <c r="M168" s="83"/>
      <c r="N168" s="83"/>
    </row>
    <row r="169" spans="1:14" s="8" customFormat="1" ht="17.25" customHeight="1">
      <c r="A169" s="24" t="s">
        <v>33</v>
      </c>
      <c r="B169" s="6">
        <v>225</v>
      </c>
      <c r="C169" s="7" t="s">
        <v>138</v>
      </c>
      <c r="D169" s="83"/>
      <c r="E169" s="83">
        <v>200</v>
      </c>
      <c r="F169" s="96">
        <f t="shared" si="35"/>
        <v>0</v>
      </c>
      <c r="G169" s="83"/>
      <c r="H169" s="83"/>
      <c r="I169" s="83"/>
      <c r="J169" s="83"/>
      <c r="K169" s="83"/>
      <c r="L169" s="83"/>
      <c r="M169" s="83"/>
      <c r="N169" s="83"/>
    </row>
    <row r="170" spans="1:14" s="8" customFormat="1" ht="17.25" customHeight="1" hidden="1">
      <c r="A170" s="24" t="s">
        <v>33</v>
      </c>
      <c r="B170" s="6">
        <v>226</v>
      </c>
      <c r="C170" s="7" t="s">
        <v>56</v>
      </c>
      <c r="D170" s="83"/>
      <c r="E170" s="83"/>
      <c r="F170" s="96">
        <f t="shared" si="35"/>
        <v>0</v>
      </c>
      <c r="G170" s="83"/>
      <c r="H170" s="83"/>
      <c r="I170" s="83"/>
      <c r="J170" s="83"/>
      <c r="K170" s="83"/>
      <c r="L170" s="83"/>
      <c r="M170" s="83"/>
      <c r="N170" s="83"/>
    </row>
    <row r="171" spans="1:14" s="8" customFormat="1" ht="31.5" customHeight="1">
      <c r="A171" s="24" t="s">
        <v>33</v>
      </c>
      <c r="B171" s="6">
        <v>340</v>
      </c>
      <c r="C171" s="7" t="s">
        <v>56</v>
      </c>
      <c r="D171" s="83"/>
      <c r="E171" s="83">
        <v>150</v>
      </c>
      <c r="F171" s="96">
        <f aca="true" t="shared" si="36" ref="F171:F192">SUM(G171:L171)</f>
        <v>50</v>
      </c>
      <c r="G171" s="83">
        <v>50</v>
      </c>
      <c r="H171" s="83"/>
      <c r="I171" s="83"/>
      <c r="J171" s="83"/>
      <c r="K171" s="83"/>
      <c r="L171" s="83"/>
      <c r="M171" s="83"/>
      <c r="N171" s="83"/>
    </row>
    <row r="172" spans="1:14" s="8" customFormat="1" ht="17.25" customHeight="1" hidden="1">
      <c r="A172" s="24" t="s">
        <v>33</v>
      </c>
      <c r="B172" s="6">
        <v>222</v>
      </c>
      <c r="C172" s="7" t="s">
        <v>57</v>
      </c>
      <c r="D172" s="83"/>
      <c r="E172" s="83"/>
      <c r="F172" s="96">
        <f t="shared" si="36"/>
        <v>0</v>
      </c>
      <c r="G172" s="83"/>
      <c r="H172" s="83"/>
      <c r="I172" s="83"/>
      <c r="J172" s="83"/>
      <c r="K172" s="83"/>
      <c r="L172" s="83"/>
      <c r="M172" s="83"/>
      <c r="N172" s="83"/>
    </row>
    <row r="173" spans="1:14" s="8" customFormat="1" ht="17.25" customHeight="1" hidden="1">
      <c r="A173" s="24" t="s">
        <v>33</v>
      </c>
      <c r="B173" s="6">
        <v>310</v>
      </c>
      <c r="C173" s="7" t="s">
        <v>56</v>
      </c>
      <c r="D173" s="83"/>
      <c r="E173" s="83"/>
      <c r="F173" s="96">
        <f t="shared" si="36"/>
        <v>0</v>
      </c>
      <c r="G173" s="83"/>
      <c r="H173" s="83"/>
      <c r="I173" s="83"/>
      <c r="J173" s="83"/>
      <c r="K173" s="83"/>
      <c r="L173" s="83"/>
      <c r="M173" s="83"/>
      <c r="N173" s="83"/>
    </row>
    <row r="174" spans="1:14" s="8" customFormat="1" ht="17.25" customHeight="1" hidden="1">
      <c r="A174" s="24" t="s">
        <v>33</v>
      </c>
      <c r="B174" s="6">
        <v>225</v>
      </c>
      <c r="C174" s="7" t="s">
        <v>57</v>
      </c>
      <c r="D174" s="83"/>
      <c r="E174" s="83"/>
      <c r="F174" s="96">
        <f t="shared" si="36"/>
        <v>0</v>
      </c>
      <c r="G174" s="83"/>
      <c r="H174" s="83"/>
      <c r="I174" s="83"/>
      <c r="J174" s="83"/>
      <c r="K174" s="83"/>
      <c r="L174" s="83"/>
      <c r="M174" s="83"/>
      <c r="N174" s="83"/>
    </row>
    <row r="175" spans="1:14" s="8" customFormat="1" ht="17.25" customHeight="1" hidden="1">
      <c r="A175" s="24" t="s">
        <v>33</v>
      </c>
      <c r="B175" s="6">
        <v>226</v>
      </c>
      <c r="C175" s="7" t="s">
        <v>57</v>
      </c>
      <c r="D175" s="83"/>
      <c r="E175" s="83"/>
      <c r="F175" s="96">
        <f t="shared" si="36"/>
        <v>0</v>
      </c>
      <c r="G175" s="83"/>
      <c r="H175" s="83"/>
      <c r="I175" s="83"/>
      <c r="J175" s="83"/>
      <c r="K175" s="83"/>
      <c r="L175" s="83"/>
      <c r="M175" s="83"/>
      <c r="N175" s="83"/>
    </row>
    <row r="176" spans="1:14" s="8" customFormat="1" ht="17.25" customHeight="1" hidden="1">
      <c r="A176" s="24" t="s">
        <v>33</v>
      </c>
      <c r="B176" s="6">
        <v>340</v>
      </c>
      <c r="C176" s="7" t="s">
        <v>57</v>
      </c>
      <c r="D176" s="83"/>
      <c r="E176" s="83"/>
      <c r="F176" s="96">
        <f t="shared" si="36"/>
        <v>0</v>
      </c>
      <c r="G176" s="83"/>
      <c r="H176" s="83"/>
      <c r="I176" s="83"/>
      <c r="J176" s="83"/>
      <c r="K176" s="83"/>
      <c r="L176" s="83"/>
      <c r="M176" s="83"/>
      <c r="N176" s="83"/>
    </row>
    <row r="177" spans="1:14" s="8" customFormat="1" ht="17.25" customHeight="1" hidden="1">
      <c r="A177" s="24" t="s">
        <v>33</v>
      </c>
      <c r="B177" s="6">
        <v>225</v>
      </c>
      <c r="C177" s="7" t="s">
        <v>95</v>
      </c>
      <c r="D177" s="83"/>
      <c r="E177" s="83"/>
      <c r="F177" s="96">
        <f t="shared" si="36"/>
        <v>0</v>
      </c>
      <c r="G177" s="83"/>
      <c r="H177" s="83"/>
      <c r="I177" s="83"/>
      <c r="J177" s="83"/>
      <c r="K177" s="83"/>
      <c r="L177" s="83"/>
      <c r="M177" s="83"/>
      <c r="N177" s="83"/>
    </row>
    <row r="178" spans="1:14" s="8" customFormat="1" ht="17.25" customHeight="1" hidden="1">
      <c r="A178" s="24" t="s">
        <v>33</v>
      </c>
      <c r="B178" s="6">
        <v>340</v>
      </c>
      <c r="C178" s="7" t="s">
        <v>95</v>
      </c>
      <c r="D178" s="83"/>
      <c r="E178" s="83"/>
      <c r="F178" s="96">
        <f t="shared" si="36"/>
        <v>0</v>
      </c>
      <c r="G178" s="83"/>
      <c r="H178" s="83"/>
      <c r="I178" s="83"/>
      <c r="J178" s="83"/>
      <c r="K178" s="83"/>
      <c r="L178" s="83"/>
      <c r="M178" s="83"/>
      <c r="N178" s="83"/>
    </row>
    <row r="179" spans="1:14" s="8" customFormat="1" ht="17.25" customHeight="1">
      <c r="A179" s="24" t="s">
        <v>33</v>
      </c>
      <c r="B179" s="6">
        <v>225</v>
      </c>
      <c r="C179" s="7" t="s">
        <v>58</v>
      </c>
      <c r="D179" s="83"/>
      <c r="E179" s="83"/>
      <c r="F179" s="96">
        <f t="shared" si="36"/>
        <v>0</v>
      </c>
      <c r="G179" s="83"/>
      <c r="H179" s="83"/>
      <c r="I179" s="83"/>
      <c r="J179" s="83"/>
      <c r="K179" s="83"/>
      <c r="L179" s="83"/>
      <c r="M179" s="83"/>
      <c r="N179" s="83"/>
    </row>
    <row r="180" spans="1:14" s="8" customFormat="1" ht="17.25" customHeight="1" hidden="1">
      <c r="A180" s="24" t="s">
        <v>33</v>
      </c>
      <c r="B180" s="6">
        <v>226</v>
      </c>
      <c r="C180" s="7" t="s">
        <v>58</v>
      </c>
      <c r="D180" s="83"/>
      <c r="E180" s="83"/>
      <c r="F180" s="96">
        <f t="shared" si="36"/>
        <v>0</v>
      </c>
      <c r="G180" s="83"/>
      <c r="H180" s="83"/>
      <c r="I180" s="83"/>
      <c r="J180" s="83"/>
      <c r="K180" s="83"/>
      <c r="L180" s="83"/>
      <c r="M180" s="83"/>
      <c r="N180" s="83"/>
    </row>
    <row r="181" spans="1:14" s="8" customFormat="1" ht="17.25" customHeight="1">
      <c r="A181" s="24" t="s">
        <v>33</v>
      </c>
      <c r="B181" s="6">
        <v>340</v>
      </c>
      <c r="C181" s="7" t="s">
        <v>141</v>
      </c>
      <c r="D181" s="83"/>
      <c r="E181" s="83"/>
      <c r="F181" s="96">
        <f t="shared" si="36"/>
        <v>0</v>
      </c>
      <c r="G181" s="83"/>
      <c r="H181" s="83"/>
      <c r="I181" s="83"/>
      <c r="J181" s="83"/>
      <c r="K181" s="83"/>
      <c r="L181" s="83"/>
      <c r="M181" s="83"/>
      <c r="N181" s="83"/>
    </row>
    <row r="182" spans="1:14" s="8" customFormat="1" ht="17.25" customHeight="1" hidden="1">
      <c r="A182" s="24" t="s">
        <v>33</v>
      </c>
      <c r="B182" s="6">
        <v>222</v>
      </c>
      <c r="C182" s="7" t="s">
        <v>53</v>
      </c>
      <c r="D182" s="83"/>
      <c r="E182" s="83"/>
      <c r="F182" s="96">
        <f t="shared" si="36"/>
        <v>0</v>
      </c>
      <c r="G182" s="83"/>
      <c r="H182" s="83"/>
      <c r="I182" s="83"/>
      <c r="J182" s="83"/>
      <c r="K182" s="83"/>
      <c r="L182" s="83"/>
      <c r="M182" s="83"/>
      <c r="N182" s="83"/>
    </row>
    <row r="183" spans="1:14" s="8" customFormat="1" ht="17.25" customHeight="1" hidden="1">
      <c r="A183" s="24" t="s">
        <v>33</v>
      </c>
      <c r="B183" s="6">
        <v>226</v>
      </c>
      <c r="C183" s="7" t="s">
        <v>110</v>
      </c>
      <c r="D183" s="83"/>
      <c r="E183" s="83"/>
      <c r="F183" s="96">
        <f t="shared" si="36"/>
        <v>0</v>
      </c>
      <c r="G183" s="83"/>
      <c r="H183" s="83"/>
      <c r="I183" s="83"/>
      <c r="J183" s="83"/>
      <c r="K183" s="83"/>
      <c r="L183" s="83"/>
      <c r="M183" s="83"/>
      <c r="N183" s="83"/>
    </row>
    <row r="184" spans="1:14" s="8" customFormat="1" ht="17.25" customHeight="1" hidden="1">
      <c r="A184" s="24" t="s">
        <v>33</v>
      </c>
      <c r="B184" s="6">
        <v>340</v>
      </c>
      <c r="C184" s="7" t="s">
        <v>57</v>
      </c>
      <c r="D184" s="83"/>
      <c r="E184" s="83"/>
      <c r="F184" s="96">
        <f t="shared" si="36"/>
        <v>0</v>
      </c>
      <c r="G184" s="83"/>
      <c r="H184" s="83"/>
      <c r="I184" s="83"/>
      <c r="J184" s="83"/>
      <c r="K184" s="83"/>
      <c r="L184" s="83"/>
      <c r="M184" s="83"/>
      <c r="N184" s="83"/>
    </row>
    <row r="185" spans="1:14" s="8" customFormat="1" ht="17.25" customHeight="1" hidden="1">
      <c r="A185" s="24" t="s">
        <v>33</v>
      </c>
      <c r="B185" s="6">
        <v>225</v>
      </c>
      <c r="C185" s="7" t="s">
        <v>58</v>
      </c>
      <c r="D185" s="83"/>
      <c r="E185" s="83"/>
      <c r="F185" s="96">
        <f t="shared" si="36"/>
        <v>0</v>
      </c>
      <c r="G185" s="83"/>
      <c r="H185" s="83"/>
      <c r="I185" s="83"/>
      <c r="J185" s="83"/>
      <c r="K185" s="83"/>
      <c r="L185" s="83"/>
      <c r="M185" s="83"/>
      <c r="N185" s="83"/>
    </row>
    <row r="186" spans="1:14" s="8" customFormat="1" ht="17.25" customHeight="1" hidden="1">
      <c r="A186" s="24" t="s">
        <v>33</v>
      </c>
      <c r="B186" s="6">
        <v>340</v>
      </c>
      <c r="C186" s="7" t="s">
        <v>58</v>
      </c>
      <c r="D186" s="83"/>
      <c r="E186" s="83"/>
      <c r="F186" s="96">
        <f t="shared" si="36"/>
        <v>0</v>
      </c>
      <c r="G186" s="83"/>
      <c r="H186" s="83"/>
      <c r="I186" s="83"/>
      <c r="J186" s="83"/>
      <c r="K186" s="83"/>
      <c r="L186" s="83"/>
      <c r="M186" s="83"/>
      <c r="N186" s="83"/>
    </row>
    <row r="187" spans="1:14" s="8" customFormat="1" ht="17.25" customHeight="1">
      <c r="A187" s="24" t="s">
        <v>33</v>
      </c>
      <c r="B187" s="6">
        <v>225</v>
      </c>
      <c r="C187" s="7" t="s">
        <v>53</v>
      </c>
      <c r="D187" s="83"/>
      <c r="E187" s="83">
        <v>153</v>
      </c>
      <c r="F187" s="96">
        <f t="shared" si="36"/>
        <v>0</v>
      </c>
      <c r="G187" s="83"/>
      <c r="H187" s="83"/>
      <c r="I187" s="83"/>
      <c r="J187" s="83"/>
      <c r="K187" s="83"/>
      <c r="L187" s="83"/>
      <c r="M187" s="83"/>
      <c r="N187" s="83"/>
    </row>
    <row r="188" spans="1:14" s="8" customFormat="1" ht="17.25" customHeight="1">
      <c r="A188" s="24" t="s">
        <v>33</v>
      </c>
      <c r="B188" s="6">
        <v>226</v>
      </c>
      <c r="C188" s="7" t="s">
        <v>53</v>
      </c>
      <c r="D188" s="83"/>
      <c r="E188" s="83"/>
      <c r="F188" s="96">
        <f t="shared" si="36"/>
        <v>0</v>
      </c>
      <c r="G188" s="83"/>
      <c r="H188" s="83"/>
      <c r="I188" s="83"/>
      <c r="J188" s="83"/>
      <c r="K188" s="83"/>
      <c r="L188" s="83"/>
      <c r="M188" s="83"/>
      <c r="N188" s="83"/>
    </row>
    <row r="189" spans="1:14" s="8" customFormat="1" ht="17.25" customHeight="1">
      <c r="A189" s="24" t="s">
        <v>33</v>
      </c>
      <c r="B189" s="6">
        <v>290</v>
      </c>
      <c r="C189" s="7" t="s">
        <v>53</v>
      </c>
      <c r="D189" s="83"/>
      <c r="E189" s="83"/>
      <c r="F189" s="96">
        <f t="shared" si="36"/>
        <v>0</v>
      </c>
      <c r="G189" s="83"/>
      <c r="H189" s="83"/>
      <c r="I189" s="83"/>
      <c r="J189" s="83"/>
      <c r="K189" s="83"/>
      <c r="L189" s="83"/>
      <c r="M189" s="83"/>
      <c r="N189" s="83"/>
    </row>
    <row r="190" spans="1:14" s="8" customFormat="1" ht="17.25" customHeight="1" hidden="1">
      <c r="A190" s="24" t="s">
        <v>33</v>
      </c>
      <c r="B190" s="6">
        <v>310</v>
      </c>
      <c r="C190" s="7" t="s">
        <v>53</v>
      </c>
      <c r="D190" s="83"/>
      <c r="E190" s="83"/>
      <c r="F190" s="96">
        <f t="shared" si="36"/>
        <v>0</v>
      </c>
      <c r="G190" s="83"/>
      <c r="H190" s="83"/>
      <c r="I190" s="83"/>
      <c r="J190" s="83"/>
      <c r="K190" s="83"/>
      <c r="L190" s="83"/>
      <c r="M190" s="83"/>
      <c r="N190" s="83"/>
    </row>
    <row r="191" spans="1:14" s="8" customFormat="1" ht="17.25" customHeight="1">
      <c r="A191" s="24" t="s">
        <v>33</v>
      </c>
      <c r="B191" s="6">
        <v>310</v>
      </c>
      <c r="C191" s="7" t="s">
        <v>116</v>
      </c>
      <c r="D191" s="83"/>
      <c r="E191" s="83"/>
      <c r="F191" s="96">
        <f t="shared" si="36"/>
        <v>0</v>
      </c>
      <c r="G191" s="83"/>
      <c r="H191" s="83"/>
      <c r="I191" s="83"/>
      <c r="J191" s="83"/>
      <c r="K191" s="83"/>
      <c r="L191" s="83"/>
      <c r="M191" s="83"/>
      <c r="N191" s="83"/>
    </row>
    <row r="192" spans="1:14" s="8" customFormat="1" ht="17.25" customHeight="1">
      <c r="A192" s="24" t="s">
        <v>33</v>
      </c>
      <c r="B192" s="6">
        <v>340</v>
      </c>
      <c r="C192" s="7" t="s">
        <v>142</v>
      </c>
      <c r="D192" s="83"/>
      <c r="E192" s="83">
        <v>560</v>
      </c>
      <c r="F192" s="96">
        <f t="shared" si="36"/>
        <v>0</v>
      </c>
      <c r="G192" s="83"/>
      <c r="H192" s="83"/>
      <c r="I192" s="83"/>
      <c r="J192" s="83"/>
      <c r="K192" s="83"/>
      <c r="L192" s="83"/>
      <c r="M192" s="83"/>
      <c r="N192" s="83"/>
    </row>
    <row r="193" spans="1:14" s="18" customFormat="1" ht="18.75">
      <c r="A193" s="130" t="s">
        <v>31</v>
      </c>
      <c r="B193" s="131"/>
      <c r="C193" s="131"/>
      <c r="D193" s="78">
        <f>SUM(D163,D151,D139,D161)</f>
        <v>0</v>
      </c>
      <c r="E193" s="78">
        <f aca="true" t="shared" si="37" ref="E193:L193">SUM(E163,E151,E139,E161)</f>
        <v>2444</v>
      </c>
      <c r="F193" s="78">
        <f t="shared" si="37"/>
        <v>643</v>
      </c>
      <c r="G193" s="78">
        <f t="shared" si="37"/>
        <v>493</v>
      </c>
      <c r="H193" s="78">
        <f t="shared" si="37"/>
        <v>0</v>
      </c>
      <c r="I193" s="78">
        <f t="shared" si="37"/>
        <v>0</v>
      </c>
      <c r="J193" s="78">
        <f t="shared" si="37"/>
        <v>150</v>
      </c>
      <c r="K193" s="78">
        <f t="shared" si="37"/>
        <v>0</v>
      </c>
      <c r="L193" s="78">
        <f t="shared" si="37"/>
        <v>0</v>
      </c>
      <c r="M193" s="78">
        <f>SUM(M163,M151,M139,M161)</f>
        <v>0</v>
      </c>
      <c r="N193" s="78">
        <f>SUM(N163,N151,N139,N161)</f>
        <v>0</v>
      </c>
    </row>
    <row r="194" spans="1:14" s="31" customFormat="1" ht="18.75" hidden="1">
      <c r="A194" s="127" t="s">
        <v>82</v>
      </c>
      <c r="B194" s="128"/>
      <c r="C194" s="129"/>
      <c r="D194" s="100"/>
      <c r="E194" s="76"/>
      <c r="F194" s="78"/>
      <c r="G194" s="76"/>
      <c r="H194" s="76"/>
      <c r="I194" s="76"/>
      <c r="J194" s="76"/>
      <c r="K194" s="76"/>
      <c r="L194" s="76"/>
      <c r="M194" s="76"/>
      <c r="N194" s="76"/>
    </row>
    <row r="195" spans="1:14" s="32" customFormat="1" ht="18" customHeight="1" hidden="1">
      <c r="A195" s="27" t="s">
        <v>83</v>
      </c>
      <c r="B195" s="16" t="s">
        <v>51</v>
      </c>
      <c r="C195" s="19" t="s">
        <v>89</v>
      </c>
      <c r="D195" s="101"/>
      <c r="E195" s="77"/>
      <c r="F195" s="96"/>
      <c r="G195" s="77"/>
      <c r="H195" s="77"/>
      <c r="I195" s="77"/>
      <c r="J195" s="77"/>
      <c r="K195" s="77"/>
      <c r="L195" s="77"/>
      <c r="M195" s="77"/>
      <c r="N195" s="77"/>
    </row>
    <row r="196" spans="1:14" s="32" customFormat="1" ht="15.75" hidden="1">
      <c r="A196" s="27" t="s">
        <v>83</v>
      </c>
      <c r="B196" s="16" t="s">
        <v>48</v>
      </c>
      <c r="C196" s="19" t="s">
        <v>90</v>
      </c>
      <c r="D196" s="101"/>
      <c r="E196" s="77"/>
      <c r="F196" s="96"/>
      <c r="G196" s="77"/>
      <c r="H196" s="77"/>
      <c r="I196" s="77"/>
      <c r="J196" s="77"/>
      <c r="K196" s="77"/>
      <c r="L196" s="77"/>
      <c r="M196" s="77"/>
      <c r="N196" s="77"/>
    </row>
    <row r="197" spans="1:14" s="32" customFormat="1" ht="15.75" hidden="1">
      <c r="A197" s="27" t="s">
        <v>83</v>
      </c>
      <c r="B197" s="16" t="s">
        <v>50</v>
      </c>
      <c r="C197" s="19" t="s">
        <v>90</v>
      </c>
      <c r="D197" s="101"/>
      <c r="E197" s="77"/>
      <c r="F197" s="96"/>
      <c r="G197" s="77"/>
      <c r="H197" s="77"/>
      <c r="I197" s="77"/>
      <c r="J197" s="77"/>
      <c r="K197" s="77"/>
      <c r="L197" s="77"/>
      <c r="M197" s="77"/>
      <c r="N197" s="77"/>
    </row>
    <row r="198" spans="1:14" s="33" customFormat="1" ht="18.75" hidden="1">
      <c r="A198" s="130" t="s">
        <v>84</v>
      </c>
      <c r="B198" s="131"/>
      <c r="C198" s="131"/>
      <c r="D198" s="90"/>
      <c r="E198" s="78">
        <f>SUM(E195:E197)</f>
        <v>0</v>
      </c>
      <c r="F198" s="78">
        <f aca="true" t="shared" si="38" ref="F198:L198">SUM(F195:F197)</f>
        <v>0</v>
      </c>
      <c r="G198" s="78">
        <f t="shared" si="38"/>
        <v>0</v>
      </c>
      <c r="H198" s="78">
        <f t="shared" si="38"/>
        <v>0</v>
      </c>
      <c r="I198" s="78">
        <f t="shared" si="38"/>
        <v>0</v>
      </c>
      <c r="J198" s="78">
        <f t="shared" si="38"/>
        <v>0</v>
      </c>
      <c r="K198" s="78"/>
      <c r="L198" s="78">
        <f t="shared" si="38"/>
        <v>0</v>
      </c>
      <c r="M198" s="78">
        <f>SUM(M195:M197)</f>
        <v>0</v>
      </c>
      <c r="N198" s="78">
        <f>SUM(N195:N197)</f>
        <v>0</v>
      </c>
    </row>
    <row r="199" spans="1:14" ht="21.75" customHeight="1">
      <c r="A199" s="125" t="s">
        <v>36</v>
      </c>
      <c r="B199" s="126"/>
      <c r="C199" s="12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</row>
    <row r="200" spans="1:14" s="8" customFormat="1" ht="15" customHeight="1" hidden="1">
      <c r="A200" s="27" t="s">
        <v>38</v>
      </c>
      <c r="B200" s="16" t="s">
        <v>87</v>
      </c>
      <c r="C200" s="37" t="s">
        <v>2</v>
      </c>
      <c r="D200" s="97"/>
      <c r="E200" s="77"/>
      <c r="F200" s="96"/>
      <c r="G200" s="77"/>
      <c r="H200" s="77"/>
      <c r="I200" s="77"/>
      <c r="J200" s="77"/>
      <c r="K200" s="77"/>
      <c r="L200" s="77"/>
      <c r="M200" s="77"/>
      <c r="N200" s="77"/>
    </row>
    <row r="201" spans="1:14" s="8" customFormat="1" ht="15" customHeight="1" hidden="1">
      <c r="A201" s="27" t="s">
        <v>38</v>
      </c>
      <c r="B201" s="16" t="s">
        <v>88</v>
      </c>
      <c r="C201" s="37" t="s">
        <v>6</v>
      </c>
      <c r="D201" s="97"/>
      <c r="E201" s="77"/>
      <c r="F201" s="96"/>
      <c r="G201" s="77"/>
      <c r="H201" s="77"/>
      <c r="I201" s="77"/>
      <c r="J201" s="77"/>
      <c r="K201" s="77"/>
      <c r="L201" s="77"/>
      <c r="M201" s="77"/>
      <c r="N201" s="77"/>
    </row>
    <row r="202" spans="1:14" s="8" customFormat="1" ht="23.25" customHeight="1" hidden="1">
      <c r="A202" s="27" t="s">
        <v>38</v>
      </c>
      <c r="B202" s="16" t="s">
        <v>48</v>
      </c>
      <c r="C202" s="37" t="s">
        <v>117</v>
      </c>
      <c r="D202" s="97">
        <v>0</v>
      </c>
      <c r="E202" s="77">
        <v>0</v>
      </c>
      <c r="F202" s="96">
        <f>SUM(G202:L202)</f>
        <v>0</v>
      </c>
      <c r="G202" s="77"/>
      <c r="H202" s="77"/>
      <c r="I202" s="77"/>
      <c r="J202" s="77"/>
      <c r="K202" s="77"/>
      <c r="L202" s="77"/>
      <c r="M202" s="77"/>
      <c r="N202" s="77"/>
    </row>
    <row r="203" spans="1:14" s="8" customFormat="1" ht="17.25" customHeight="1">
      <c r="A203" s="27" t="s">
        <v>38</v>
      </c>
      <c r="B203" s="16" t="s">
        <v>37</v>
      </c>
      <c r="C203" s="19" t="s">
        <v>12</v>
      </c>
      <c r="D203" s="102"/>
      <c r="E203" s="77">
        <v>0</v>
      </c>
      <c r="F203" s="80">
        <f>SUM(G203:L203)</f>
        <v>0</v>
      </c>
      <c r="G203" s="77">
        <v>0</v>
      </c>
      <c r="H203" s="77"/>
      <c r="I203" s="77"/>
      <c r="J203" s="77"/>
      <c r="K203" s="77"/>
      <c r="L203" s="77"/>
      <c r="M203" s="77"/>
      <c r="N203" s="77"/>
    </row>
    <row r="204" spans="1:14" s="8" customFormat="1" ht="15" customHeight="1" hidden="1">
      <c r="A204" s="27" t="s">
        <v>38</v>
      </c>
      <c r="B204" s="16" t="s">
        <v>50</v>
      </c>
      <c r="C204" s="7" t="s">
        <v>14</v>
      </c>
      <c r="D204" s="83"/>
      <c r="E204" s="77"/>
      <c r="F204" s="96"/>
      <c r="G204" s="77"/>
      <c r="H204" s="77"/>
      <c r="I204" s="77"/>
      <c r="J204" s="77"/>
      <c r="K204" s="77"/>
      <c r="L204" s="77"/>
      <c r="M204" s="77"/>
      <c r="N204" s="77"/>
    </row>
    <row r="205" spans="1:14" s="8" customFormat="1" ht="15" customHeight="1" hidden="1">
      <c r="A205" s="27" t="s">
        <v>38</v>
      </c>
      <c r="B205" s="16" t="s">
        <v>54</v>
      </c>
      <c r="C205" s="7" t="s">
        <v>15</v>
      </c>
      <c r="D205" s="83"/>
      <c r="E205" s="77"/>
      <c r="F205" s="96"/>
      <c r="G205" s="77"/>
      <c r="H205" s="77"/>
      <c r="I205" s="77"/>
      <c r="J205" s="77"/>
      <c r="K205" s="77"/>
      <c r="L205" s="77"/>
      <c r="M205" s="77"/>
      <c r="N205" s="77"/>
    </row>
    <row r="206" spans="1:14" s="8" customFormat="1" ht="15" customHeight="1" hidden="1">
      <c r="A206" s="27" t="s">
        <v>38</v>
      </c>
      <c r="B206" s="16" t="s">
        <v>50</v>
      </c>
      <c r="C206" s="37" t="s">
        <v>14</v>
      </c>
      <c r="D206" s="97"/>
      <c r="E206" s="77">
        <v>0</v>
      </c>
      <c r="F206" s="96">
        <f>SUM(G206:L206)</f>
        <v>0</v>
      </c>
      <c r="G206" s="77"/>
      <c r="H206" s="77"/>
      <c r="I206" s="77"/>
      <c r="J206" s="77"/>
      <c r="K206" s="77"/>
      <c r="L206" s="77"/>
      <c r="M206" s="77"/>
      <c r="N206" s="77"/>
    </row>
    <row r="207" spans="1:14" s="8" customFormat="1" ht="15" customHeight="1" hidden="1">
      <c r="A207" s="27" t="s">
        <v>38</v>
      </c>
      <c r="B207" s="16" t="s">
        <v>54</v>
      </c>
      <c r="C207" s="7" t="s">
        <v>53</v>
      </c>
      <c r="D207" s="83"/>
      <c r="E207" s="77">
        <v>0</v>
      </c>
      <c r="F207" s="96">
        <f>SUM(G207:L207)</f>
        <v>0</v>
      </c>
      <c r="G207" s="77"/>
      <c r="H207" s="77"/>
      <c r="I207" s="77"/>
      <c r="J207" s="77"/>
      <c r="K207" s="77"/>
      <c r="L207" s="77"/>
      <c r="M207" s="77"/>
      <c r="N207" s="77"/>
    </row>
    <row r="208" spans="1:14" s="18" customFormat="1" ht="18.75" customHeight="1">
      <c r="A208" s="130" t="s">
        <v>39</v>
      </c>
      <c r="B208" s="131"/>
      <c r="C208" s="131"/>
      <c r="D208" s="78">
        <f aca="true" t="shared" si="39" ref="D208:J208">D203+D206+D207</f>
        <v>0</v>
      </c>
      <c r="E208" s="78">
        <f t="shared" si="39"/>
        <v>0</v>
      </c>
      <c r="F208" s="78">
        <f t="shared" si="39"/>
        <v>0</v>
      </c>
      <c r="G208" s="78">
        <f t="shared" si="39"/>
        <v>0</v>
      </c>
      <c r="H208" s="78">
        <f t="shared" si="39"/>
        <v>0</v>
      </c>
      <c r="I208" s="78">
        <f t="shared" si="39"/>
        <v>0</v>
      </c>
      <c r="J208" s="78">
        <f t="shared" si="39"/>
        <v>0</v>
      </c>
      <c r="K208" s="78">
        <f>K203+K206+K207</f>
        <v>0</v>
      </c>
      <c r="L208" s="78">
        <f>L203+L206+L207</f>
        <v>0</v>
      </c>
      <c r="M208" s="78">
        <f>M203+M206+M207</f>
        <v>0</v>
      </c>
      <c r="N208" s="78">
        <f>N203+N206+N207</f>
        <v>0</v>
      </c>
    </row>
    <row r="209" spans="1:14" s="8" customFormat="1" ht="34.5" customHeight="1" hidden="1">
      <c r="A209" s="134" t="s">
        <v>75</v>
      </c>
      <c r="B209" s="135"/>
      <c r="C209" s="136"/>
      <c r="D209" s="99"/>
      <c r="E209" s="79"/>
      <c r="F209" s="96"/>
      <c r="G209" s="79"/>
      <c r="H209" s="79"/>
      <c r="I209" s="79"/>
      <c r="J209" s="79"/>
      <c r="K209" s="79"/>
      <c r="L209" s="79"/>
      <c r="M209" s="79"/>
      <c r="N209" s="79"/>
    </row>
    <row r="210" spans="1:14" s="8" customFormat="1" ht="19.5" customHeight="1" hidden="1">
      <c r="A210" s="26" t="s">
        <v>76</v>
      </c>
      <c r="B210" s="3">
        <v>210</v>
      </c>
      <c r="C210" s="38" t="s">
        <v>29</v>
      </c>
      <c r="D210" s="98"/>
      <c r="E210" s="82">
        <f>SUM(E211:E213)</f>
        <v>0</v>
      </c>
      <c r="F210" s="78">
        <f aca="true" t="shared" si="40" ref="F210:L210">SUM(F211:F213)</f>
        <v>0</v>
      </c>
      <c r="G210" s="82">
        <f t="shared" si="40"/>
        <v>0</v>
      </c>
      <c r="H210" s="82">
        <f t="shared" si="40"/>
        <v>0</v>
      </c>
      <c r="I210" s="82">
        <f t="shared" si="40"/>
        <v>0</v>
      </c>
      <c r="J210" s="82">
        <f t="shared" si="40"/>
        <v>0</v>
      </c>
      <c r="K210" s="82"/>
      <c r="L210" s="82">
        <f t="shared" si="40"/>
        <v>0</v>
      </c>
      <c r="M210" s="82">
        <f>SUM(M211:M213)</f>
        <v>0</v>
      </c>
      <c r="N210" s="82">
        <f>SUM(N211:N213)</f>
        <v>0</v>
      </c>
    </row>
    <row r="211" spans="1:14" s="8" customFormat="1" ht="15.75" hidden="1">
      <c r="A211" s="24" t="s">
        <v>76</v>
      </c>
      <c r="B211" s="6">
        <v>211</v>
      </c>
      <c r="C211" s="37" t="s">
        <v>1</v>
      </c>
      <c r="D211" s="97"/>
      <c r="E211" s="83"/>
      <c r="F211" s="96"/>
      <c r="G211" s="83"/>
      <c r="H211" s="83"/>
      <c r="I211" s="83"/>
      <c r="J211" s="83"/>
      <c r="K211" s="83"/>
      <c r="L211" s="83"/>
      <c r="M211" s="83"/>
      <c r="N211" s="83"/>
    </row>
    <row r="212" spans="1:14" s="8" customFormat="1" ht="15.75" hidden="1">
      <c r="A212" s="24" t="s">
        <v>76</v>
      </c>
      <c r="B212" s="6">
        <v>212</v>
      </c>
      <c r="C212" s="37" t="s">
        <v>2</v>
      </c>
      <c r="D212" s="97"/>
      <c r="E212" s="83"/>
      <c r="F212" s="96"/>
      <c r="G212" s="83"/>
      <c r="H212" s="83"/>
      <c r="I212" s="83"/>
      <c r="J212" s="83"/>
      <c r="K212" s="83"/>
      <c r="L212" s="83"/>
      <c r="M212" s="83"/>
      <c r="N212" s="83"/>
    </row>
    <row r="213" spans="1:14" s="8" customFormat="1" ht="15.75" hidden="1">
      <c r="A213" s="24" t="s">
        <v>76</v>
      </c>
      <c r="B213" s="6">
        <v>213</v>
      </c>
      <c r="C213" s="37" t="s">
        <v>3</v>
      </c>
      <c r="D213" s="97"/>
      <c r="E213" s="83"/>
      <c r="F213" s="96"/>
      <c r="G213" s="83"/>
      <c r="H213" s="83"/>
      <c r="I213" s="83"/>
      <c r="J213" s="83"/>
      <c r="K213" s="83"/>
      <c r="L213" s="83"/>
      <c r="M213" s="83"/>
      <c r="N213" s="83"/>
    </row>
    <row r="214" spans="1:14" s="8" customFormat="1" ht="15.75" hidden="1">
      <c r="A214" s="26" t="s">
        <v>76</v>
      </c>
      <c r="B214" s="3">
        <v>220</v>
      </c>
      <c r="C214" s="38" t="s">
        <v>4</v>
      </c>
      <c r="D214" s="98"/>
      <c r="E214" s="85">
        <f>SUM(E215:E220)</f>
        <v>0</v>
      </c>
      <c r="F214" s="78">
        <f aca="true" t="shared" si="41" ref="F214:L214">SUM(F215:F220)</f>
        <v>0</v>
      </c>
      <c r="G214" s="85">
        <f t="shared" si="41"/>
        <v>0</v>
      </c>
      <c r="H214" s="85">
        <f t="shared" si="41"/>
        <v>0</v>
      </c>
      <c r="I214" s="85">
        <f t="shared" si="41"/>
        <v>0</v>
      </c>
      <c r="J214" s="85">
        <f t="shared" si="41"/>
        <v>0</v>
      </c>
      <c r="K214" s="85"/>
      <c r="L214" s="85">
        <f t="shared" si="41"/>
        <v>0</v>
      </c>
      <c r="M214" s="85">
        <f>SUM(M215:M220)</f>
        <v>0</v>
      </c>
      <c r="N214" s="85">
        <f>SUM(N215:N220)</f>
        <v>0</v>
      </c>
    </row>
    <row r="215" spans="1:14" s="8" customFormat="1" ht="15.75" hidden="1">
      <c r="A215" s="24" t="s">
        <v>76</v>
      </c>
      <c r="B215" s="6">
        <v>221</v>
      </c>
      <c r="C215" s="37" t="s">
        <v>5</v>
      </c>
      <c r="D215" s="97"/>
      <c r="E215" s="83"/>
      <c r="F215" s="96"/>
      <c r="G215" s="83"/>
      <c r="H215" s="83"/>
      <c r="I215" s="83"/>
      <c r="J215" s="83"/>
      <c r="K215" s="83"/>
      <c r="L215" s="83"/>
      <c r="M215" s="83"/>
      <c r="N215" s="83"/>
    </row>
    <row r="216" spans="1:14" s="8" customFormat="1" ht="15.75" hidden="1">
      <c r="A216" s="24" t="s">
        <v>76</v>
      </c>
      <c r="B216" s="6">
        <v>222</v>
      </c>
      <c r="C216" s="37" t="s">
        <v>6</v>
      </c>
      <c r="D216" s="97"/>
      <c r="E216" s="83"/>
      <c r="F216" s="96"/>
      <c r="G216" s="83"/>
      <c r="H216" s="83"/>
      <c r="I216" s="83"/>
      <c r="J216" s="83"/>
      <c r="K216" s="83"/>
      <c r="L216" s="83"/>
      <c r="M216" s="83"/>
      <c r="N216" s="83"/>
    </row>
    <row r="217" spans="1:14" s="8" customFormat="1" ht="15.75" hidden="1">
      <c r="A217" s="24" t="s">
        <v>76</v>
      </c>
      <c r="B217" s="6">
        <v>223</v>
      </c>
      <c r="C217" s="37" t="s">
        <v>7</v>
      </c>
      <c r="D217" s="97"/>
      <c r="E217" s="83"/>
      <c r="F217" s="96"/>
      <c r="G217" s="83"/>
      <c r="H217" s="83"/>
      <c r="I217" s="83"/>
      <c r="J217" s="83"/>
      <c r="K217" s="83"/>
      <c r="L217" s="83"/>
      <c r="M217" s="83"/>
      <c r="N217" s="83"/>
    </row>
    <row r="218" spans="1:14" s="8" customFormat="1" ht="15.75" hidden="1">
      <c r="A218" s="24" t="s">
        <v>76</v>
      </c>
      <c r="B218" s="6">
        <v>224</v>
      </c>
      <c r="C218" s="37" t="s">
        <v>8</v>
      </c>
      <c r="D218" s="97"/>
      <c r="E218" s="83"/>
      <c r="F218" s="96"/>
      <c r="G218" s="83"/>
      <c r="H218" s="83"/>
      <c r="I218" s="83"/>
      <c r="J218" s="83"/>
      <c r="K218" s="83"/>
      <c r="L218" s="83"/>
      <c r="M218" s="83"/>
      <c r="N218" s="83"/>
    </row>
    <row r="219" spans="1:14" s="8" customFormat="1" ht="15.75" hidden="1">
      <c r="A219" s="24" t="s">
        <v>76</v>
      </c>
      <c r="B219" s="6">
        <v>225</v>
      </c>
      <c r="C219" s="37" t="s">
        <v>9</v>
      </c>
      <c r="D219" s="97"/>
      <c r="E219" s="83"/>
      <c r="F219" s="96"/>
      <c r="G219" s="83"/>
      <c r="H219" s="83"/>
      <c r="I219" s="83"/>
      <c r="J219" s="83"/>
      <c r="K219" s="83"/>
      <c r="L219" s="83"/>
      <c r="M219" s="83"/>
      <c r="N219" s="83"/>
    </row>
    <row r="220" spans="1:14" s="8" customFormat="1" ht="15.75" hidden="1">
      <c r="A220" s="24" t="s">
        <v>76</v>
      </c>
      <c r="B220" s="6">
        <v>226</v>
      </c>
      <c r="C220" s="37" t="s">
        <v>10</v>
      </c>
      <c r="D220" s="97"/>
      <c r="E220" s="83"/>
      <c r="F220" s="96"/>
      <c r="G220" s="83"/>
      <c r="H220" s="83"/>
      <c r="I220" s="83"/>
      <c r="J220" s="83"/>
      <c r="K220" s="83"/>
      <c r="L220" s="83"/>
      <c r="M220" s="83"/>
      <c r="N220" s="83"/>
    </row>
    <row r="221" spans="1:14" s="5" customFormat="1" ht="15.75" hidden="1">
      <c r="A221" s="26" t="s">
        <v>76</v>
      </c>
      <c r="B221" s="3">
        <v>290</v>
      </c>
      <c r="C221" s="38" t="s">
        <v>12</v>
      </c>
      <c r="D221" s="98"/>
      <c r="E221" s="85">
        <v>0</v>
      </c>
      <c r="F221" s="78">
        <v>0</v>
      </c>
      <c r="G221" s="85">
        <v>0</v>
      </c>
      <c r="H221" s="85">
        <v>0</v>
      </c>
      <c r="I221" s="85">
        <v>0</v>
      </c>
      <c r="J221" s="85">
        <v>0</v>
      </c>
      <c r="K221" s="85"/>
      <c r="L221" s="85">
        <v>0</v>
      </c>
      <c r="M221" s="85">
        <v>0</v>
      </c>
      <c r="N221" s="85">
        <v>0</v>
      </c>
    </row>
    <row r="222" spans="1:14" s="5" customFormat="1" ht="15.75" hidden="1">
      <c r="A222" s="26" t="s">
        <v>76</v>
      </c>
      <c r="B222" s="3">
        <v>300</v>
      </c>
      <c r="C222" s="38" t="s">
        <v>13</v>
      </c>
      <c r="D222" s="98"/>
      <c r="E222" s="85">
        <f>SUM(E223:E224)</f>
        <v>0</v>
      </c>
      <c r="F222" s="78">
        <f aca="true" t="shared" si="42" ref="F222:L222">SUM(F223:F224)</f>
        <v>0</v>
      </c>
      <c r="G222" s="85">
        <f t="shared" si="42"/>
        <v>0</v>
      </c>
      <c r="H222" s="85">
        <f t="shared" si="42"/>
        <v>0</v>
      </c>
      <c r="I222" s="85">
        <f t="shared" si="42"/>
        <v>0</v>
      </c>
      <c r="J222" s="85">
        <f t="shared" si="42"/>
        <v>0</v>
      </c>
      <c r="K222" s="85"/>
      <c r="L222" s="85">
        <f t="shared" si="42"/>
        <v>0</v>
      </c>
      <c r="M222" s="85">
        <f>SUM(M223:M224)</f>
        <v>0</v>
      </c>
      <c r="N222" s="85">
        <f>SUM(N223:N224)</f>
        <v>0</v>
      </c>
    </row>
    <row r="223" spans="1:14" s="8" customFormat="1" ht="15.75" hidden="1">
      <c r="A223" s="24" t="s">
        <v>76</v>
      </c>
      <c r="B223" s="6">
        <v>310</v>
      </c>
      <c r="C223" s="37" t="s">
        <v>14</v>
      </c>
      <c r="D223" s="97"/>
      <c r="E223" s="83"/>
      <c r="F223" s="96"/>
      <c r="G223" s="83"/>
      <c r="H223" s="83"/>
      <c r="I223" s="83"/>
      <c r="J223" s="83"/>
      <c r="K223" s="83"/>
      <c r="L223" s="83"/>
      <c r="M223" s="83"/>
      <c r="N223" s="83"/>
    </row>
    <row r="224" spans="1:14" s="8" customFormat="1" ht="15.75" hidden="1">
      <c r="A224" s="24" t="s">
        <v>76</v>
      </c>
      <c r="B224" s="6">
        <v>340</v>
      </c>
      <c r="C224" s="37" t="s">
        <v>15</v>
      </c>
      <c r="D224" s="97"/>
      <c r="E224" s="83"/>
      <c r="F224" s="96"/>
      <c r="G224" s="83"/>
      <c r="H224" s="83"/>
      <c r="I224" s="83"/>
      <c r="J224" s="83"/>
      <c r="K224" s="83"/>
      <c r="L224" s="83"/>
      <c r="M224" s="83"/>
      <c r="N224" s="83"/>
    </row>
    <row r="225" spans="1:14" s="18" customFormat="1" ht="18.75" customHeight="1">
      <c r="A225" s="130" t="s">
        <v>77</v>
      </c>
      <c r="B225" s="131"/>
      <c r="C225" s="131"/>
      <c r="D225" s="90"/>
      <c r="E225" s="78">
        <f>SUM(E210,E214,E221,E222)</f>
        <v>0</v>
      </c>
      <c r="F225" s="78">
        <f aca="true" t="shared" si="43" ref="F225:L225">SUM(F210,F214,F221,F222)</f>
        <v>0</v>
      </c>
      <c r="G225" s="78">
        <f t="shared" si="43"/>
        <v>0</v>
      </c>
      <c r="H225" s="78">
        <f t="shared" si="43"/>
        <v>0</v>
      </c>
      <c r="I225" s="78">
        <f t="shared" si="43"/>
        <v>0</v>
      </c>
      <c r="J225" s="78">
        <f t="shared" si="43"/>
        <v>0</v>
      </c>
      <c r="K225" s="78"/>
      <c r="L225" s="78">
        <f t="shared" si="43"/>
        <v>0</v>
      </c>
      <c r="M225" s="78">
        <f>SUM(M210,M214,M221,M222)</f>
        <v>0</v>
      </c>
      <c r="N225" s="78">
        <f>SUM(N210,N214,N221,N222)</f>
        <v>0</v>
      </c>
    </row>
    <row r="226" spans="1:14" s="46" customFormat="1" ht="39" customHeight="1">
      <c r="A226" s="132" t="s">
        <v>75</v>
      </c>
      <c r="B226" s="133"/>
      <c r="C226" s="133"/>
      <c r="D226" s="91"/>
      <c r="E226" s="76"/>
      <c r="F226" s="76"/>
      <c r="G226" s="76"/>
      <c r="H226" s="76"/>
      <c r="I226" s="76"/>
      <c r="J226" s="76"/>
      <c r="K226" s="76"/>
      <c r="L226" s="76"/>
      <c r="M226" s="76"/>
      <c r="N226" s="76"/>
    </row>
    <row r="227" spans="1:14" s="46" customFormat="1" ht="23.25" customHeight="1">
      <c r="A227" s="26" t="s">
        <v>76</v>
      </c>
      <c r="B227" s="3">
        <v>210</v>
      </c>
      <c r="C227" s="38" t="s">
        <v>29</v>
      </c>
      <c r="D227" s="81">
        <f aca="true" t="shared" si="44" ref="D227:L227">D228+D230+D231</f>
        <v>0</v>
      </c>
      <c r="E227" s="81">
        <f>E228+E229+E230+E231+E232</f>
        <v>5583.1</v>
      </c>
      <c r="F227" s="78">
        <f>F228+F229+F230+F231+F232</f>
        <v>4226.15</v>
      </c>
      <c r="G227" s="81">
        <f>G228+G229</f>
        <v>456.95</v>
      </c>
      <c r="H227" s="81">
        <f>H228+H229+H231+H232</f>
        <v>2400</v>
      </c>
      <c r="I227" s="81">
        <f t="shared" si="44"/>
        <v>1250</v>
      </c>
      <c r="J227" s="81">
        <f t="shared" si="44"/>
        <v>119.2</v>
      </c>
      <c r="K227" s="81">
        <f t="shared" si="44"/>
        <v>0</v>
      </c>
      <c r="L227" s="81">
        <f t="shared" si="44"/>
        <v>0</v>
      </c>
      <c r="M227" s="81">
        <f>M228+M230+M231</f>
        <v>0</v>
      </c>
      <c r="N227" s="81">
        <f>N228+N230+N231</f>
        <v>0</v>
      </c>
    </row>
    <row r="228" spans="1:14" s="46" customFormat="1" ht="15" customHeight="1">
      <c r="A228" s="35" t="s">
        <v>76</v>
      </c>
      <c r="B228" s="35" t="s">
        <v>101</v>
      </c>
      <c r="C228" s="37" t="s">
        <v>172</v>
      </c>
      <c r="D228" s="97"/>
      <c r="E228" s="80">
        <v>3482</v>
      </c>
      <c r="F228" s="96">
        <f>SUM(G228:L228)</f>
        <v>2219.25</v>
      </c>
      <c r="G228" s="80">
        <v>100.05</v>
      </c>
      <c r="H228" s="80">
        <v>1000</v>
      </c>
      <c r="I228" s="80">
        <v>1000</v>
      </c>
      <c r="J228" s="80">
        <v>119.2</v>
      </c>
      <c r="K228" s="81"/>
      <c r="L228" s="81"/>
      <c r="M228" s="81"/>
      <c r="N228" s="81"/>
    </row>
    <row r="229" spans="1:14" s="46" customFormat="1" ht="15" customHeight="1">
      <c r="A229" s="41" t="s">
        <v>76</v>
      </c>
      <c r="B229" s="35" t="s">
        <v>101</v>
      </c>
      <c r="C229" s="37" t="s">
        <v>173</v>
      </c>
      <c r="D229" s="97"/>
      <c r="E229" s="80">
        <v>760</v>
      </c>
      <c r="F229" s="96">
        <f>G229+H229</f>
        <v>856.9</v>
      </c>
      <c r="G229" s="80">
        <v>356.9</v>
      </c>
      <c r="H229" s="80">
        <v>500</v>
      </c>
      <c r="I229" s="80"/>
      <c r="J229" s="80"/>
      <c r="K229" s="81"/>
      <c r="L229" s="81"/>
      <c r="M229" s="81"/>
      <c r="N229" s="81"/>
    </row>
    <row r="230" spans="1:14" s="46" customFormat="1" ht="17.25" customHeight="1">
      <c r="A230" s="24" t="s">
        <v>76</v>
      </c>
      <c r="B230" s="6">
        <v>212</v>
      </c>
      <c r="C230" s="37" t="s">
        <v>2</v>
      </c>
      <c r="D230" s="97"/>
      <c r="E230" s="80">
        <v>60</v>
      </c>
      <c r="F230" s="96">
        <f>SUM(G230:L230)</f>
        <v>0</v>
      </c>
      <c r="G230" s="80"/>
      <c r="H230" s="81"/>
      <c r="I230" s="81"/>
      <c r="J230" s="80"/>
      <c r="K230" s="81"/>
      <c r="L230" s="81"/>
      <c r="M230" s="81"/>
      <c r="N230" s="81"/>
    </row>
    <row r="231" spans="1:14" s="46" customFormat="1" ht="29.25" customHeight="1">
      <c r="A231" s="24" t="s">
        <v>76</v>
      </c>
      <c r="B231" s="6">
        <v>213</v>
      </c>
      <c r="C231" s="37" t="s">
        <v>174</v>
      </c>
      <c r="D231" s="97"/>
      <c r="E231" s="80">
        <v>1051.6</v>
      </c>
      <c r="F231" s="96">
        <f>SUM(G231:L231)</f>
        <v>750</v>
      </c>
      <c r="G231" s="80"/>
      <c r="H231" s="80">
        <v>500</v>
      </c>
      <c r="I231" s="80">
        <v>250</v>
      </c>
      <c r="J231" s="80"/>
      <c r="K231" s="81"/>
      <c r="L231" s="81"/>
      <c r="M231" s="81"/>
      <c r="N231" s="81"/>
    </row>
    <row r="232" spans="1:14" s="46" customFormat="1" ht="15" customHeight="1">
      <c r="A232" s="24" t="s">
        <v>76</v>
      </c>
      <c r="B232" s="6">
        <v>213</v>
      </c>
      <c r="C232" s="37" t="s">
        <v>175</v>
      </c>
      <c r="D232" s="97"/>
      <c r="E232" s="80">
        <v>229.5</v>
      </c>
      <c r="F232" s="96">
        <f>SUM(G232:L232)</f>
        <v>400</v>
      </c>
      <c r="G232" s="80"/>
      <c r="H232" s="80">
        <v>400</v>
      </c>
      <c r="I232" s="80"/>
      <c r="J232" s="80"/>
      <c r="K232" s="81"/>
      <c r="L232" s="81"/>
      <c r="M232" s="81"/>
      <c r="N232" s="81"/>
    </row>
    <row r="233" spans="1:14" s="5" customFormat="1" ht="15.75">
      <c r="A233" s="26" t="s">
        <v>76</v>
      </c>
      <c r="B233" s="3">
        <v>220</v>
      </c>
      <c r="C233" s="38" t="s">
        <v>4</v>
      </c>
      <c r="D233" s="85">
        <f aca="true" t="shared" si="45" ref="D233:L233">D235+D236+D237+D238+D234</f>
        <v>0</v>
      </c>
      <c r="E233" s="85">
        <f t="shared" si="45"/>
        <v>764</v>
      </c>
      <c r="F233" s="78">
        <f t="shared" si="45"/>
        <v>431.1</v>
      </c>
      <c r="G233" s="85">
        <f t="shared" si="45"/>
        <v>431.1</v>
      </c>
      <c r="H233" s="85">
        <f t="shared" si="45"/>
        <v>0</v>
      </c>
      <c r="I233" s="85">
        <f t="shared" si="45"/>
        <v>0</v>
      </c>
      <c r="J233" s="85">
        <f t="shared" si="45"/>
        <v>0</v>
      </c>
      <c r="K233" s="85">
        <f t="shared" si="45"/>
        <v>0</v>
      </c>
      <c r="L233" s="85">
        <f t="shared" si="45"/>
        <v>0</v>
      </c>
      <c r="M233" s="85">
        <f>M235+M236+M237+M238+M234</f>
        <v>0</v>
      </c>
      <c r="N233" s="85">
        <f>N235+N236+N237+N238+N234</f>
        <v>0</v>
      </c>
    </row>
    <row r="234" spans="1:14" s="5" customFormat="1" ht="15.75">
      <c r="A234" s="24" t="s">
        <v>76</v>
      </c>
      <c r="B234" s="6">
        <v>221</v>
      </c>
      <c r="C234" s="37" t="s">
        <v>5</v>
      </c>
      <c r="D234" s="97"/>
      <c r="E234" s="83"/>
      <c r="F234" s="96">
        <f>SUM(G234:L234)</f>
        <v>0</v>
      </c>
      <c r="G234" s="85"/>
      <c r="H234" s="85"/>
      <c r="I234" s="85"/>
      <c r="J234" s="85"/>
      <c r="K234" s="85"/>
      <c r="L234" s="85"/>
      <c r="M234" s="85"/>
      <c r="N234" s="85"/>
    </row>
    <row r="235" spans="1:14" s="46" customFormat="1" ht="16.5" customHeight="1">
      <c r="A235" s="24" t="s">
        <v>76</v>
      </c>
      <c r="B235" s="6">
        <v>222</v>
      </c>
      <c r="C235" s="37" t="s">
        <v>6</v>
      </c>
      <c r="D235" s="97"/>
      <c r="E235" s="83">
        <v>30</v>
      </c>
      <c r="F235" s="96">
        <f aca="true" t="shared" si="46" ref="F235:F242">SUM(G235:L235)</f>
        <v>0</v>
      </c>
      <c r="G235" s="80"/>
      <c r="H235" s="81"/>
      <c r="I235" s="81"/>
      <c r="J235" s="81"/>
      <c r="K235" s="81"/>
      <c r="L235" s="81"/>
      <c r="M235" s="81"/>
      <c r="N235" s="81"/>
    </row>
    <row r="236" spans="1:14" s="46" customFormat="1" ht="18" customHeight="1">
      <c r="A236" s="24" t="s">
        <v>76</v>
      </c>
      <c r="B236" s="6">
        <v>223</v>
      </c>
      <c r="C236" s="37" t="s">
        <v>7</v>
      </c>
      <c r="D236" s="97"/>
      <c r="E236" s="83">
        <v>399</v>
      </c>
      <c r="F236" s="96">
        <f t="shared" si="46"/>
        <v>399</v>
      </c>
      <c r="G236" s="80">
        <v>399</v>
      </c>
      <c r="H236" s="80"/>
      <c r="I236" s="81"/>
      <c r="J236" s="80"/>
      <c r="K236" s="80"/>
      <c r="L236" s="81"/>
      <c r="M236" s="81"/>
      <c r="N236" s="81"/>
    </row>
    <row r="237" spans="1:14" s="46" customFormat="1" ht="14.25" customHeight="1">
      <c r="A237" s="24" t="s">
        <v>76</v>
      </c>
      <c r="B237" s="6">
        <v>225</v>
      </c>
      <c r="C237" s="37" t="s">
        <v>9</v>
      </c>
      <c r="D237" s="97"/>
      <c r="E237" s="83">
        <v>215</v>
      </c>
      <c r="F237" s="96">
        <f t="shared" si="46"/>
        <v>0</v>
      </c>
      <c r="G237" s="80"/>
      <c r="H237" s="81"/>
      <c r="I237" s="81"/>
      <c r="J237" s="81"/>
      <c r="K237" s="81"/>
      <c r="L237" s="81"/>
      <c r="M237" s="81"/>
      <c r="N237" s="81"/>
    </row>
    <row r="238" spans="1:14" s="46" customFormat="1" ht="17.25" customHeight="1">
      <c r="A238" s="24" t="s">
        <v>76</v>
      </c>
      <c r="B238" s="6">
        <v>226</v>
      </c>
      <c r="C238" s="37" t="s">
        <v>10</v>
      </c>
      <c r="D238" s="97"/>
      <c r="E238" s="83">
        <v>120</v>
      </c>
      <c r="F238" s="96">
        <f t="shared" si="46"/>
        <v>32.1</v>
      </c>
      <c r="G238" s="80">
        <v>32.1</v>
      </c>
      <c r="H238" s="80"/>
      <c r="I238" s="81"/>
      <c r="J238" s="81"/>
      <c r="K238" s="81"/>
      <c r="L238" s="81"/>
      <c r="M238" s="81"/>
      <c r="N238" s="81"/>
    </row>
    <row r="239" spans="1:14" s="46" customFormat="1" ht="14.25" customHeight="1">
      <c r="A239" s="26" t="s">
        <v>76</v>
      </c>
      <c r="B239" s="3">
        <v>290</v>
      </c>
      <c r="C239" s="38" t="s">
        <v>12</v>
      </c>
      <c r="D239" s="98"/>
      <c r="E239" s="85">
        <v>90</v>
      </c>
      <c r="F239" s="78">
        <f t="shared" si="46"/>
        <v>50</v>
      </c>
      <c r="G239" s="81">
        <v>50</v>
      </c>
      <c r="H239" s="81"/>
      <c r="I239" s="81"/>
      <c r="J239" s="81">
        <v>0</v>
      </c>
      <c r="K239" s="81"/>
      <c r="L239" s="81"/>
      <c r="M239" s="81"/>
      <c r="N239" s="81"/>
    </row>
    <row r="240" spans="1:14" s="46" customFormat="1" ht="15" customHeight="1">
      <c r="A240" s="26" t="s">
        <v>76</v>
      </c>
      <c r="B240" s="3">
        <v>300</v>
      </c>
      <c r="C240" s="38" t="s">
        <v>13</v>
      </c>
      <c r="D240" s="85">
        <f aca="true" t="shared" si="47" ref="D240:L240">D241+D242</f>
        <v>0</v>
      </c>
      <c r="E240" s="85">
        <f t="shared" si="47"/>
        <v>471</v>
      </c>
      <c r="F240" s="78">
        <f t="shared" si="47"/>
        <v>10</v>
      </c>
      <c r="G240" s="85">
        <f t="shared" si="47"/>
        <v>10</v>
      </c>
      <c r="H240" s="85">
        <f t="shared" si="47"/>
        <v>0</v>
      </c>
      <c r="I240" s="85">
        <f t="shared" si="47"/>
        <v>0</v>
      </c>
      <c r="J240" s="85">
        <f t="shared" si="47"/>
        <v>0</v>
      </c>
      <c r="K240" s="85">
        <f t="shared" si="47"/>
        <v>0</v>
      </c>
      <c r="L240" s="85">
        <f t="shared" si="47"/>
        <v>0</v>
      </c>
      <c r="M240" s="85">
        <f>M241+M242</f>
        <v>0</v>
      </c>
      <c r="N240" s="85">
        <f>N241+N242</f>
        <v>0</v>
      </c>
    </row>
    <row r="241" spans="1:14" s="46" customFormat="1" ht="18.75">
      <c r="A241" s="24" t="s">
        <v>76</v>
      </c>
      <c r="B241" s="6">
        <v>310</v>
      </c>
      <c r="C241" s="37" t="s">
        <v>14</v>
      </c>
      <c r="D241" s="97"/>
      <c r="E241" s="83">
        <v>400</v>
      </c>
      <c r="F241" s="96">
        <f t="shared" si="46"/>
        <v>0</v>
      </c>
      <c r="G241" s="81"/>
      <c r="H241" s="81"/>
      <c r="I241" s="81"/>
      <c r="J241" s="81"/>
      <c r="K241" s="81"/>
      <c r="L241" s="81"/>
      <c r="M241" s="81"/>
      <c r="N241" s="81"/>
    </row>
    <row r="242" spans="1:14" s="46" customFormat="1" ht="16.5" customHeight="1">
      <c r="A242" s="24" t="s">
        <v>76</v>
      </c>
      <c r="B242" s="6">
        <v>340</v>
      </c>
      <c r="C242" s="37" t="s">
        <v>15</v>
      </c>
      <c r="D242" s="97"/>
      <c r="E242" s="83">
        <v>71</v>
      </c>
      <c r="F242" s="96">
        <f t="shared" si="46"/>
        <v>10</v>
      </c>
      <c r="G242" s="80">
        <v>10</v>
      </c>
      <c r="H242" s="81"/>
      <c r="I242" s="81"/>
      <c r="J242" s="80"/>
      <c r="K242" s="81"/>
      <c r="L242" s="81"/>
      <c r="M242" s="81"/>
      <c r="N242" s="81"/>
    </row>
    <row r="243" spans="1:14" s="46" customFormat="1" ht="18.75">
      <c r="A243" s="56" t="s">
        <v>77</v>
      </c>
      <c r="B243" s="57"/>
      <c r="C243" s="57"/>
      <c r="D243" s="78">
        <f>D227+D233+D239+D240</f>
        <v>0</v>
      </c>
      <c r="E243" s="78">
        <f>E227+E233+E239+E240</f>
        <v>6908.1</v>
      </c>
      <c r="F243" s="78">
        <f>F227+F233+F239+F240</f>
        <v>4717.25</v>
      </c>
      <c r="G243" s="78">
        <f aca="true" t="shared" si="48" ref="G243:L243">G227+G233+G239+G240</f>
        <v>948.05</v>
      </c>
      <c r="H243" s="78">
        <f t="shared" si="48"/>
        <v>2400</v>
      </c>
      <c r="I243" s="78">
        <f t="shared" si="48"/>
        <v>1250</v>
      </c>
      <c r="J243" s="78">
        <f t="shared" si="48"/>
        <v>119.2</v>
      </c>
      <c r="K243" s="78">
        <f t="shared" si="48"/>
        <v>0</v>
      </c>
      <c r="L243" s="78">
        <f t="shared" si="48"/>
        <v>0</v>
      </c>
      <c r="M243" s="78">
        <f>M227+M233+M239+M240</f>
        <v>0</v>
      </c>
      <c r="N243" s="78">
        <f>N227+N233+N239+N240</f>
        <v>0</v>
      </c>
    </row>
    <row r="244" spans="1:14" ht="33.75" customHeight="1" hidden="1">
      <c r="A244" s="132" t="s">
        <v>41</v>
      </c>
      <c r="B244" s="133"/>
      <c r="C244" s="133"/>
      <c r="D244" s="91"/>
      <c r="E244" s="79"/>
      <c r="F244" s="96"/>
      <c r="G244" s="79"/>
      <c r="H244" s="79"/>
      <c r="I244" s="79"/>
      <c r="J244" s="79"/>
      <c r="K244" s="79"/>
      <c r="L244" s="79"/>
      <c r="M244" s="79"/>
      <c r="N244" s="79"/>
    </row>
    <row r="245" spans="1:14" s="8" customFormat="1" ht="19.5" customHeight="1" hidden="1">
      <c r="A245" s="26" t="s">
        <v>32</v>
      </c>
      <c r="B245" s="3">
        <v>210</v>
      </c>
      <c r="C245" s="38" t="s">
        <v>29</v>
      </c>
      <c r="D245" s="98"/>
      <c r="E245" s="83">
        <v>4</v>
      </c>
      <c r="F245" s="78">
        <f aca="true" t="shared" si="49" ref="F245:L245">SUM(F246:F248)</f>
        <v>0</v>
      </c>
      <c r="G245" s="82">
        <f t="shared" si="49"/>
        <v>0</v>
      </c>
      <c r="H245" s="82">
        <f t="shared" si="49"/>
        <v>0</v>
      </c>
      <c r="I245" s="82">
        <f t="shared" si="49"/>
        <v>0</v>
      </c>
      <c r="J245" s="82">
        <f t="shared" si="49"/>
        <v>0</v>
      </c>
      <c r="K245" s="82"/>
      <c r="L245" s="82">
        <f t="shared" si="49"/>
        <v>0</v>
      </c>
      <c r="M245" s="82">
        <f>SUM(M246:M248)</f>
        <v>0</v>
      </c>
      <c r="N245" s="82">
        <f>SUM(N246:N248)</f>
        <v>0</v>
      </c>
    </row>
    <row r="246" spans="1:14" s="8" customFormat="1" ht="15.75" hidden="1">
      <c r="A246" s="24" t="s">
        <v>32</v>
      </c>
      <c r="B246" s="6">
        <v>211</v>
      </c>
      <c r="C246" s="37" t="s">
        <v>1</v>
      </c>
      <c r="D246" s="97"/>
      <c r="E246" s="78">
        <f>SUM(E227,E233,E243)</f>
        <v>13255.2</v>
      </c>
      <c r="F246" s="96"/>
      <c r="G246" s="83"/>
      <c r="H246" s="83"/>
      <c r="I246" s="83"/>
      <c r="J246" s="83"/>
      <c r="K246" s="83"/>
      <c r="L246" s="83"/>
      <c r="M246" s="83"/>
      <c r="N246" s="83"/>
    </row>
    <row r="247" spans="1:14" s="34" customFormat="1" ht="15.75" customHeight="1" hidden="1">
      <c r="A247" s="24" t="s">
        <v>32</v>
      </c>
      <c r="B247" s="6">
        <v>212</v>
      </c>
      <c r="C247" s="36" t="s">
        <v>2</v>
      </c>
      <c r="D247" s="94"/>
      <c r="E247" s="77"/>
      <c r="F247" s="96"/>
      <c r="G247" s="77"/>
      <c r="H247" s="77"/>
      <c r="I247" s="77"/>
      <c r="J247" s="77"/>
      <c r="K247" s="77"/>
      <c r="L247" s="77"/>
      <c r="M247" s="77"/>
      <c r="N247" s="77"/>
    </row>
    <row r="248" spans="1:14" s="8" customFormat="1" ht="15.75" hidden="1">
      <c r="A248" s="24" t="s">
        <v>32</v>
      </c>
      <c r="B248" s="6">
        <v>213</v>
      </c>
      <c r="C248" s="37" t="s">
        <v>3</v>
      </c>
      <c r="D248" s="97"/>
      <c r="E248" s="83"/>
      <c r="F248" s="96"/>
      <c r="G248" s="83"/>
      <c r="H248" s="83"/>
      <c r="I248" s="83"/>
      <c r="J248" s="83"/>
      <c r="K248" s="83"/>
      <c r="L248" s="83"/>
      <c r="M248" s="83"/>
      <c r="N248" s="83"/>
    </row>
    <row r="249" spans="1:14" s="8" customFormat="1" ht="15.75" hidden="1">
      <c r="A249" s="26" t="s">
        <v>78</v>
      </c>
      <c r="B249" s="3">
        <v>220</v>
      </c>
      <c r="C249" s="38" t="s">
        <v>4</v>
      </c>
      <c r="D249" s="98"/>
      <c r="E249" s="85">
        <f>SUM(E250:E255)</f>
        <v>0</v>
      </c>
      <c r="F249" s="78">
        <f aca="true" t="shared" si="50" ref="F249:L249">SUM(F250:F255)</f>
        <v>0</v>
      </c>
      <c r="G249" s="85">
        <f t="shared" si="50"/>
        <v>0</v>
      </c>
      <c r="H249" s="85">
        <f t="shared" si="50"/>
        <v>0</v>
      </c>
      <c r="I249" s="85">
        <f t="shared" si="50"/>
        <v>0</v>
      </c>
      <c r="J249" s="85">
        <f t="shared" si="50"/>
        <v>0</v>
      </c>
      <c r="K249" s="85"/>
      <c r="L249" s="85">
        <f t="shared" si="50"/>
        <v>0</v>
      </c>
      <c r="M249" s="85">
        <f>SUM(M250:M255)</f>
        <v>0</v>
      </c>
      <c r="N249" s="85">
        <f>SUM(N250:N255)</f>
        <v>0</v>
      </c>
    </row>
    <row r="250" spans="1:14" s="8" customFormat="1" ht="15.75" hidden="1">
      <c r="A250" s="24" t="s">
        <v>32</v>
      </c>
      <c r="B250" s="6">
        <v>221</v>
      </c>
      <c r="C250" s="37" t="s">
        <v>5</v>
      </c>
      <c r="D250" s="97"/>
      <c r="E250" s="83"/>
      <c r="F250" s="96"/>
      <c r="G250" s="83"/>
      <c r="H250" s="83"/>
      <c r="I250" s="83"/>
      <c r="J250" s="83"/>
      <c r="K250" s="83"/>
      <c r="L250" s="83"/>
      <c r="M250" s="83"/>
      <c r="N250" s="83"/>
    </row>
    <row r="251" spans="1:14" s="34" customFormat="1" ht="15.75" customHeight="1" hidden="1">
      <c r="A251" s="24" t="s">
        <v>32</v>
      </c>
      <c r="B251" s="6">
        <v>222</v>
      </c>
      <c r="C251" s="37" t="s">
        <v>6</v>
      </c>
      <c r="D251" s="97"/>
      <c r="E251" s="77"/>
      <c r="F251" s="96"/>
      <c r="G251" s="77"/>
      <c r="H251" s="77"/>
      <c r="I251" s="77"/>
      <c r="J251" s="77"/>
      <c r="K251" s="77"/>
      <c r="L251" s="77"/>
      <c r="M251" s="77"/>
      <c r="N251" s="77"/>
    </row>
    <row r="252" spans="1:14" s="8" customFormat="1" ht="15.75" hidden="1">
      <c r="A252" s="24" t="s">
        <v>32</v>
      </c>
      <c r="B252" s="6">
        <v>223</v>
      </c>
      <c r="C252" s="37" t="s">
        <v>7</v>
      </c>
      <c r="D252" s="97"/>
      <c r="E252" s="83"/>
      <c r="F252" s="96"/>
      <c r="G252" s="83"/>
      <c r="H252" s="83"/>
      <c r="I252" s="83"/>
      <c r="J252" s="83"/>
      <c r="K252" s="83"/>
      <c r="L252" s="83"/>
      <c r="M252" s="83"/>
      <c r="N252" s="83"/>
    </row>
    <row r="253" spans="1:14" s="8" customFormat="1" ht="15.75" hidden="1">
      <c r="A253" s="24" t="s">
        <v>32</v>
      </c>
      <c r="B253" s="6">
        <v>224</v>
      </c>
      <c r="C253" s="37" t="s">
        <v>8</v>
      </c>
      <c r="D253" s="97"/>
      <c r="E253" s="83"/>
      <c r="F253" s="96"/>
      <c r="G253" s="83"/>
      <c r="H253" s="83"/>
      <c r="I253" s="83"/>
      <c r="J253" s="83"/>
      <c r="K253" s="83"/>
      <c r="L253" s="83"/>
      <c r="M253" s="83"/>
      <c r="N253" s="83"/>
    </row>
    <row r="254" spans="1:14" s="8" customFormat="1" ht="15.75" hidden="1">
      <c r="A254" s="24" t="s">
        <v>32</v>
      </c>
      <c r="B254" s="6">
        <v>225</v>
      </c>
      <c r="C254" s="37" t="s">
        <v>9</v>
      </c>
      <c r="D254" s="97"/>
      <c r="E254" s="83"/>
      <c r="F254" s="96"/>
      <c r="G254" s="83"/>
      <c r="H254" s="83"/>
      <c r="I254" s="83"/>
      <c r="J254" s="83"/>
      <c r="K254" s="83"/>
      <c r="L254" s="83"/>
      <c r="M254" s="83"/>
      <c r="N254" s="83"/>
    </row>
    <row r="255" spans="1:14" s="34" customFormat="1" ht="15.75" customHeight="1" hidden="1">
      <c r="A255" s="24" t="s">
        <v>32</v>
      </c>
      <c r="B255" s="6">
        <v>226</v>
      </c>
      <c r="C255" s="7" t="s">
        <v>10</v>
      </c>
      <c r="D255" s="83"/>
      <c r="E255" s="77"/>
      <c r="F255" s="96"/>
      <c r="G255" s="77"/>
      <c r="H255" s="77"/>
      <c r="I255" s="77"/>
      <c r="J255" s="77"/>
      <c r="K255" s="77"/>
      <c r="L255" s="77"/>
      <c r="M255" s="77"/>
      <c r="N255" s="77"/>
    </row>
    <row r="256" spans="1:14" s="8" customFormat="1" ht="18" customHeight="1" hidden="1">
      <c r="A256" s="24"/>
      <c r="B256" s="6"/>
      <c r="C256" s="19"/>
      <c r="D256" s="101"/>
      <c r="E256" s="77"/>
      <c r="F256" s="96"/>
      <c r="G256" s="77"/>
      <c r="H256" s="77"/>
      <c r="I256" s="77"/>
      <c r="J256" s="77"/>
      <c r="K256" s="77"/>
      <c r="L256" s="77"/>
      <c r="M256" s="77"/>
      <c r="N256" s="77"/>
    </row>
    <row r="257" spans="1:14" s="5" customFormat="1" ht="15.75" hidden="1">
      <c r="A257" s="26"/>
      <c r="B257" s="3"/>
      <c r="C257" s="38"/>
      <c r="D257" s="98"/>
      <c r="E257" s="85"/>
      <c r="F257" s="96"/>
      <c r="G257" s="85"/>
      <c r="H257" s="85"/>
      <c r="I257" s="85"/>
      <c r="J257" s="85"/>
      <c r="K257" s="85"/>
      <c r="L257" s="85"/>
      <c r="M257" s="85"/>
      <c r="N257" s="85"/>
    </row>
    <row r="258" spans="1:14" s="8" customFormat="1" ht="18" customHeight="1" hidden="1">
      <c r="A258" s="24"/>
      <c r="B258" s="6"/>
      <c r="C258" s="7"/>
      <c r="D258" s="83"/>
      <c r="E258" s="77"/>
      <c r="F258" s="96"/>
      <c r="G258" s="77"/>
      <c r="H258" s="77"/>
      <c r="I258" s="77"/>
      <c r="J258" s="77"/>
      <c r="K258" s="77"/>
      <c r="L258" s="77"/>
      <c r="M258" s="77"/>
      <c r="N258" s="77"/>
    </row>
    <row r="259" spans="1:14" s="8" customFormat="1" ht="18" customHeight="1" hidden="1">
      <c r="A259" s="24"/>
      <c r="B259" s="6"/>
      <c r="C259" s="7"/>
      <c r="D259" s="83"/>
      <c r="E259" s="77"/>
      <c r="F259" s="96"/>
      <c r="G259" s="77"/>
      <c r="H259" s="77"/>
      <c r="I259" s="77"/>
      <c r="J259" s="77"/>
      <c r="K259" s="77"/>
      <c r="L259" s="77"/>
      <c r="M259" s="77"/>
      <c r="N259" s="77"/>
    </row>
    <row r="260" spans="1:14" s="18" customFormat="1" ht="18.75" hidden="1">
      <c r="A260" s="130"/>
      <c r="B260" s="131"/>
      <c r="C260" s="131"/>
      <c r="D260" s="90"/>
      <c r="E260" s="78"/>
      <c r="F260" s="78"/>
      <c r="G260" s="78"/>
      <c r="H260" s="78"/>
      <c r="I260" s="78"/>
      <c r="J260" s="78"/>
      <c r="K260" s="78"/>
      <c r="L260" s="78"/>
      <c r="M260" s="78"/>
      <c r="N260" s="78"/>
    </row>
    <row r="261" spans="1:14" s="31" customFormat="1" ht="18.75">
      <c r="A261" s="127" t="s">
        <v>46</v>
      </c>
      <c r="B261" s="128"/>
      <c r="C261" s="129"/>
      <c r="D261" s="100"/>
      <c r="E261" s="76"/>
      <c r="F261" s="76"/>
      <c r="G261" s="76"/>
      <c r="H261" s="76"/>
      <c r="I261" s="76"/>
      <c r="J261" s="76"/>
      <c r="K261" s="76"/>
      <c r="L261" s="76"/>
      <c r="M261" s="76"/>
      <c r="N261" s="76"/>
    </row>
    <row r="262" spans="1:14" s="32" customFormat="1" ht="15.75">
      <c r="A262" s="27" t="s">
        <v>47</v>
      </c>
      <c r="B262" s="16" t="s">
        <v>48</v>
      </c>
      <c r="C262" s="19" t="s">
        <v>105</v>
      </c>
      <c r="D262" s="102" t="s">
        <v>118</v>
      </c>
      <c r="E262" s="77">
        <v>0</v>
      </c>
      <c r="F262" s="96">
        <f aca="true" t="shared" si="51" ref="F262:F267">SUM(G262:L262)</f>
        <v>0</v>
      </c>
      <c r="G262" s="77">
        <v>0</v>
      </c>
      <c r="H262" s="77"/>
      <c r="I262" s="77"/>
      <c r="J262" s="77"/>
      <c r="K262" s="77"/>
      <c r="L262" s="77"/>
      <c r="M262" s="77"/>
      <c r="N262" s="77"/>
    </row>
    <row r="263" spans="1:14" s="32" customFormat="1" ht="15.75">
      <c r="A263" s="27" t="s">
        <v>47</v>
      </c>
      <c r="B263" s="16" t="s">
        <v>37</v>
      </c>
      <c r="C263" s="19" t="s">
        <v>106</v>
      </c>
      <c r="D263" s="102"/>
      <c r="E263" s="77">
        <v>0</v>
      </c>
      <c r="F263" s="96">
        <f t="shared" si="51"/>
        <v>0</v>
      </c>
      <c r="G263" s="77">
        <v>0</v>
      </c>
      <c r="H263" s="77"/>
      <c r="I263" s="77"/>
      <c r="J263" s="77">
        <v>0</v>
      </c>
      <c r="K263" s="77"/>
      <c r="L263" s="77"/>
      <c r="M263" s="77"/>
      <c r="N263" s="77"/>
    </row>
    <row r="264" spans="1:14" s="32" customFormat="1" ht="15.75">
      <c r="A264" s="27" t="s">
        <v>47</v>
      </c>
      <c r="B264" s="16" t="s">
        <v>54</v>
      </c>
      <c r="C264" s="37" t="s">
        <v>15</v>
      </c>
      <c r="D264" s="103"/>
      <c r="E264" s="77">
        <v>0</v>
      </c>
      <c r="F264" s="96">
        <f t="shared" si="51"/>
        <v>0</v>
      </c>
      <c r="G264" s="77">
        <v>0</v>
      </c>
      <c r="H264" s="77"/>
      <c r="I264" s="77"/>
      <c r="J264" s="77">
        <v>0</v>
      </c>
      <c r="K264" s="77"/>
      <c r="L264" s="77"/>
      <c r="M264" s="77"/>
      <c r="N264" s="77"/>
    </row>
    <row r="265" spans="1:14" s="32" customFormat="1" ht="15.75" hidden="1">
      <c r="A265" s="27" t="s">
        <v>80</v>
      </c>
      <c r="B265" s="16" t="s">
        <v>48</v>
      </c>
      <c r="C265" s="19" t="s">
        <v>81</v>
      </c>
      <c r="D265" s="101"/>
      <c r="E265" s="77"/>
      <c r="F265" s="96">
        <f t="shared" si="51"/>
        <v>0</v>
      </c>
      <c r="G265" s="77"/>
      <c r="H265" s="77"/>
      <c r="I265" s="77"/>
      <c r="J265" s="77"/>
      <c r="K265" s="77"/>
      <c r="L265" s="77"/>
      <c r="M265" s="77"/>
      <c r="N265" s="77"/>
    </row>
    <row r="266" spans="1:14" s="32" customFormat="1" ht="15.75" hidden="1">
      <c r="A266" s="27" t="s">
        <v>80</v>
      </c>
      <c r="B266" s="16" t="s">
        <v>37</v>
      </c>
      <c r="C266" s="19" t="s">
        <v>81</v>
      </c>
      <c r="D266" s="101"/>
      <c r="E266" s="77"/>
      <c r="F266" s="96">
        <f t="shared" si="51"/>
        <v>0</v>
      </c>
      <c r="G266" s="77"/>
      <c r="H266" s="77"/>
      <c r="I266" s="77"/>
      <c r="J266" s="77"/>
      <c r="K266" s="77"/>
      <c r="L266" s="77"/>
      <c r="M266" s="77"/>
      <c r="N266" s="77"/>
    </row>
    <row r="267" spans="1:14" s="32" customFormat="1" ht="15.75" hidden="1">
      <c r="A267" s="27" t="s">
        <v>80</v>
      </c>
      <c r="B267" s="16" t="s">
        <v>54</v>
      </c>
      <c r="C267" s="19" t="s">
        <v>81</v>
      </c>
      <c r="D267" s="101"/>
      <c r="E267" s="77"/>
      <c r="F267" s="96">
        <f t="shared" si="51"/>
        <v>0</v>
      </c>
      <c r="G267" s="77"/>
      <c r="H267" s="77"/>
      <c r="I267" s="77"/>
      <c r="J267" s="77"/>
      <c r="K267" s="77"/>
      <c r="L267" s="77"/>
      <c r="M267" s="77"/>
      <c r="N267" s="77"/>
    </row>
    <row r="268" spans="1:14" s="32" customFormat="1" ht="15.75">
      <c r="A268" s="56" t="s">
        <v>49</v>
      </c>
      <c r="B268" s="57"/>
      <c r="C268" s="57"/>
      <c r="D268" s="78">
        <f aca="true" t="shared" si="52" ref="D268:L268">D262+D263+D264</f>
        <v>0</v>
      </c>
      <c r="E268" s="78">
        <f t="shared" si="52"/>
        <v>0</v>
      </c>
      <c r="F268" s="78">
        <f t="shared" si="52"/>
        <v>0</v>
      </c>
      <c r="G268" s="78">
        <f t="shared" si="52"/>
        <v>0</v>
      </c>
      <c r="H268" s="78">
        <f t="shared" si="52"/>
        <v>0</v>
      </c>
      <c r="I268" s="78">
        <f t="shared" si="52"/>
        <v>0</v>
      </c>
      <c r="J268" s="78">
        <f t="shared" si="52"/>
        <v>0</v>
      </c>
      <c r="K268" s="78">
        <f t="shared" si="52"/>
        <v>0</v>
      </c>
      <c r="L268" s="78">
        <f t="shared" si="52"/>
        <v>0</v>
      </c>
      <c r="M268" s="78">
        <f>M262+M263+M264</f>
        <v>0</v>
      </c>
      <c r="N268" s="78">
        <f>N262+N263+N264</f>
        <v>0</v>
      </c>
    </row>
    <row r="269" spans="1:22" s="32" customFormat="1" ht="36" customHeight="1">
      <c r="A269" s="132" t="s">
        <v>103</v>
      </c>
      <c r="B269" s="133"/>
      <c r="C269" s="133"/>
      <c r="D269" s="91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V269" s="65"/>
    </row>
    <row r="270" spans="1:14" s="48" customFormat="1" ht="15" customHeight="1">
      <c r="A270" s="27" t="s">
        <v>104</v>
      </c>
      <c r="B270" s="6">
        <v>222</v>
      </c>
      <c r="C270" s="37" t="s">
        <v>6</v>
      </c>
      <c r="D270" s="97">
        <v>0</v>
      </c>
      <c r="E270" s="80">
        <v>12</v>
      </c>
      <c r="F270" s="96">
        <f aca="true" t="shared" si="53" ref="F270:F275">SUM(G270:L270)</f>
        <v>0</v>
      </c>
      <c r="G270" s="80"/>
      <c r="H270" s="80"/>
      <c r="I270" s="80"/>
      <c r="J270" s="80"/>
      <c r="K270" s="80"/>
      <c r="L270" s="80"/>
      <c r="M270" s="80"/>
      <c r="N270" s="80"/>
    </row>
    <row r="271" spans="1:14" s="48" customFormat="1" ht="18" customHeight="1" hidden="1">
      <c r="A271" s="27" t="s">
        <v>104</v>
      </c>
      <c r="B271" s="6">
        <v>224</v>
      </c>
      <c r="C271" s="37" t="s">
        <v>8</v>
      </c>
      <c r="D271" s="97">
        <v>0</v>
      </c>
      <c r="E271" s="80"/>
      <c r="F271" s="96">
        <f t="shared" si="53"/>
        <v>0</v>
      </c>
      <c r="G271" s="80"/>
      <c r="H271" s="80"/>
      <c r="I271" s="80"/>
      <c r="J271" s="80"/>
      <c r="K271" s="80"/>
      <c r="L271" s="80"/>
      <c r="M271" s="80"/>
      <c r="N271" s="80"/>
    </row>
    <row r="272" spans="1:14" s="48" customFormat="1" ht="18.75" customHeight="1" hidden="1">
      <c r="A272" s="27" t="s">
        <v>104</v>
      </c>
      <c r="B272" s="6">
        <v>225</v>
      </c>
      <c r="C272" s="37" t="s">
        <v>9</v>
      </c>
      <c r="D272" s="97">
        <v>0</v>
      </c>
      <c r="E272" s="80"/>
      <c r="F272" s="96">
        <f t="shared" si="53"/>
        <v>0</v>
      </c>
      <c r="G272" s="80"/>
      <c r="H272" s="80"/>
      <c r="I272" s="80"/>
      <c r="J272" s="80"/>
      <c r="K272" s="80"/>
      <c r="L272" s="80"/>
      <c r="M272" s="80"/>
      <c r="N272" s="80"/>
    </row>
    <row r="273" spans="1:14" s="32" customFormat="1" ht="15.75">
      <c r="A273" s="27" t="s">
        <v>104</v>
      </c>
      <c r="B273" s="16" t="s">
        <v>37</v>
      </c>
      <c r="C273" s="19" t="s">
        <v>106</v>
      </c>
      <c r="D273" s="102" t="s">
        <v>123</v>
      </c>
      <c r="E273" s="77">
        <v>50</v>
      </c>
      <c r="F273" s="96">
        <f t="shared" si="53"/>
        <v>0</v>
      </c>
      <c r="G273" s="77"/>
      <c r="H273" s="77"/>
      <c r="I273" s="77"/>
      <c r="J273" s="77"/>
      <c r="K273" s="77"/>
      <c r="L273" s="77"/>
      <c r="M273" s="77"/>
      <c r="N273" s="77"/>
    </row>
    <row r="274" spans="1:14" s="32" customFormat="1" ht="15.75" hidden="1">
      <c r="A274" s="27" t="s">
        <v>104</v>
      </c>
      <c r="B274" s="16" t="s">
        <v>50</v>
      </c>
      <c r="C274" s="37" t="s">
        <v>14</v>
      </c>
      <c r="D274" s="103"/>
      <c r="E274" s="77"/>
      <c r="F274" s="96">
        <f t="shared" si="53"/>
        <v>0</v>
      </c>
      <c r="G274" s="77"/>
      <c r="H274" s="77"/>
      <c r="I274" s="77"/>
      <c r="J274" s="77"/>
      <c r="K274" s="77"/>
      <c r="L274" s="77"/>
      <c r="M274" s="77"/>
      <c r="N274" s="77"/>
    </row>
    <row r="275" spans="1:14" s="32" customFormat="1" ht="15.75">
      <c r="A275" s="27" t="s">
        <v>104</v>
      </c>
      <c r="B275" s="16" t="s">
        <v>54</v>
      </c>
      <c r="C275" s="37" t="s">
        <v>15</v>
      </c>
      <c r="D275" s="103">
        <v>0</v>
      </c>
      <c r="E275" s="77">
        <v>13</v>
      </c>
      <c r="F275" s="96">
        <f t="shared" si="53"/>
        <v>0</v>
      </c>
      <c r="G275" s="77"/>
      <c r="H275" s="77"/>
      <c r="I275" s="77"/>
      <c r="J275" s="77"/>
      <c r="K275" s="77"/>
      <c r="L275" s="77"/>
      <c r="M275" s="77"/>
      <c r="N275" s="77"/>
    </row>
    <row r="276" spans="1:14" s="32" customFormat="1" ht="15.75" hidden="1">
      <c r="A276" s="27" t="s">
        <v>104</v>
      </c>
      <c r="B276" s="16" t="s">
        <v>50</v>
      </c>
      <c r="C276" s="37" t="s">
        <v>14</v>
      </c>
      <c r="D276" s="97"/>
      <c r="E276" s="77"/>
      <c r="F276" s="96"/>
      <c r="G276" s="77"/>
      <c r="H276" s="77"/>
      <c r="I276" s="77"/>
      <c r="J276" s="77"/>
      <c r="K276" s="77"/>
      <c r="L276" s="77"/>
      <c r="M276" s="77"/>
      <c r="N276" s="77"/>
    </row>
    <row r="277" spans="1:14" s="33" customFormat="1" ht="18.75">
      <c r="A277" s="130" t="s">
        <v>34</v>
      </c>
      <c r="B277" s="131"/>
      <c r="C277" s="131"/>
      <c r="D277" s="78">
        <f>D273+D275+D272+D271+D270</f>
        <v>9</v>
      </c>
      <c r="E277" s="78">
        <f aca="true" t="shared" si="54" ref="E277:L277">E273+E275+E272+E271+E270</f>
        <v>75</v>
      </c>
      <c r="F277" s="78">
        <f t="shared" si="54"/>
        <v>0</v>
      </c>
      <c r="G277" s="78">
        <f t="shared" si="54"/>
        <v>0</v>
      </c>
      <c r="H277" s="78">
        <f t="shared" si="54"/>
        <v>0</v>
      </c>
      <c r="I277" s="78">
        <f t="shared" si="54"/>
        <v>0</v>
      </c>
      <c r="J277" s="78">
        <f t="shared" si="54"/>
        <v>0</v>
      </c>
      <c r="K277" s="78">
        <f t="shared" si="54"/>
        <v>0</v>
      </c>
      <c r="L277" s="78">
        <f t="shared" si="54"/>
        <v>0</v>
      </c>
      <c r="M277" s="78">
        <f>M273+M275+M272+M271+M270</f>
        <v>0</v>
      </c>
      <c r="N277" s="78">
        <f>N273+N275+N272+N271+N270</f>
        <v>0</v>
      </c>
    </row>
    <row r="278" spans="1:14" s="18" customFormat="1" ht="18.75" hidden="1">
      <c r="A278" s="130"/>
      <c r="B278" s="131"/>
      <c r="C278" s="131"/>
      <c r="D278" s="90"/>
      <c r="E278" s="78"/>
      <c r="F278" s="78"/>
      <c r="G278" s="78"/>
      <c r="H278" s="78"/>
      <c r="I278" s="78"/>
      <c r="J278" s="78"/>
      <c r="K278" s="78"/>
      <c r="L278" s="78"/>
      <c r="M278" s="78"/>
      <c r="N278" s="78"/>
    </row>
    <row r="279" spans="1:14" ht="19.5" customHeight="1" hidden="1">
      <c r="A279" s="20" t="s">
        <v>107</v>
      </c>
      <c r="B279" s="12"/>
      <c r="C279" s="13"/>
      <c r="D279" s="79"/>
      <c r="E279" s="79"/>
      <c r="F279" s="96"/>
      <c r="G279" s="79"/>
      <c r="H279" s="79"/>
      <c r="I279" s="79"/>
      <c r="J279" s="79"/>
      <c r="K279" s="79"/>
      <c r="L279" s="79"/>
      <c r="M279" s="79"/>
      <c r="N279" s="79"/>
    </row>
    <row r="280" spans="1:14" s="49" customFormat="1" ht="30.75" customHeight="1" hidden="1">
      <c r="A280" s="24" t="s">
        <v>108</v>
      </c>
      <c r="B280" s="6">
        <v>251</v>
      </c>
      <c r="C280" s="37" t="s">
        <v>112</v>
      </c>
      <c r="D280" s="97"/>
      <c r="E280" s="80"/>
      <c r="F280" s="96">
        <f>SUM(G280:L280)</f>
        <v>0</v>
      </c>
      <c r="G280" s="80"/>
      <c r="H280" s="80"/>
      <c r="I280" s="80"/>
      <c r="J280" s="80"/>
      <c r="K280" s="80"/>
      <c r="L280" s="80"/>
      <c r="M280" s="80"/>
      <c r="N280" s="80"/>
    </row>
    <row r="281" spans="1:14" s="8" customFormat="1" ht="39" customHeight="1" hidden="1">
      <c r="A281" s="24" t="s">
        <v>108</v>
      </c>
      <c r="B281" s="6">
        <v>251</v>
      </c>
      <c r="C281" s="37" t="s">
        <v>43</v>
      </c>
      <c r="D281" s="97"/>
      <c r="E281" s="77"/>
      <c r="F281" s="96">
        <f>SUM(G281:L281)</f>
        <v>0</v>
      </c>
      <c r="G281" s="77"/>
      <c r="H281" s="77"/>
      <c r="I281" s="77"/>
      <c r="J281" s="77"/>
      <c r="K281" s="77"/>
      <c r="L281" s="77"/>
      <c r="M281" s="77"/>
      <c r="N281" s="77"/>
    </row>
    <row r="282" spans="1:14" s="18" customFormat="1" ht="18.75" hidden="1">
      <c r="A282" s="130"/>
      <c r="B282" s="131"/>
      <c r="C282" s="131"/>
      <c r="D282" s="90"/>
      <c r="E282" s="78"/>
      <c r="F282" s="78"/>
      <c r="G282" s="78"/>
      <c r="H282" s="78"/>
      <c r="I282" s="78"/>
      <c r="J282" s="78"/>
      <c r="K282" s="78"/>
      <c r="L282" s="78"/>
      <c r="M282" s="78"/>
      <c r="N282" s="78"/>
    </row>
    <row r="283" spans="1:14" s="33" customFormat="1" ht="18.75" hidden="1">
      <c r="A283" s="130" t="s">
        <v>109</v>
      </c>
      <c r="B283" s="131"/>
      <c r="C283" s="131"/>
      <c r="D283" s="90"/>
      <c r="E283" s="78">
        <f>E281+E280</f>
        <v>0</v>
      </c>
      <c r="F283" s="78">
        <f aca="true" t="shared" si="55" ref="F283:L283">F281+F282</f>
        <v>0</v>
      </c>
      <c r="G283" s="78">
        <f t="shared" si="55"/>
        <v>0</v>
      </c>
      <c r="H283" s="78">
        <f t="shared" si="55"/>
        <v>0</v>
      </c>
      <c r="I283" s="78">
        <f t="shared" si="55"/>
        <v>0</v>
      </c>
      <c r="J283" s="78">
        <f t="shared" si="55"/>
        <v>0</v>
      </c>
      <c r="K283" s="78"/>
      <c r="L283" s="78">
        <f t="shared" si="55"/>
        <v>0</v>
      </c>
      <c r="M283" s="78">
        <f>M281+M282</f>
        <v>0</v>
      </c>
      <c r="N283" s="78">
        <f>N281+N282</f>
        <v>0</v>
      </c>
    </row>
    <row r="284" spans="1:14" s="17" customFormat="1" ht="22.5" customHeight="1">
      <c r="A284" s="20"/>
      <c r="B284" s="30"/>
      <c r="C284" s="29" t="s">
        <v>40</v>
      </c>
      <c r="D284" s="76">
        <f>D283+D277+D268+D243+D208+D193+D115+D99+D137+D122</f>
        <v>9</v>
      </c>
      <c r="E284" s="76">
        <f aca="true" t="shared" si="56" ref="E284:N284">E283+E277+E268+E243+E208+E193+E115+E99+E137+E122</f>
        <v>23406.6</v>
      </c>
      <c r="F284" s="76">
        <f>F283+F277+F268+F243+F208+F193+F115+F99+F137+F122</f>
        <v>14947.449999999999</v>
      </c>
      <c r="G284" s="76">
        <f t="shared" si="56"/>
        <v>2272.05</v>
      </c>
      <c r="H284" s="76">
        <f>H283+H277+H268+H243+H208+H193+H115+H99+H137+H122</f>
        <v>4919.5</v>
      </c>
      <c r="I284" s="76">
        <f t="shared" si="56"/>
        <v>4133.5</v>
      </c>
      <c r="J284" s="76">
        <f t="shared" si="56"/>
        <v>1941.9</v>
      </c>
      <c r="K284" s="76">
        <f t="shared" si="56"/>
        <v>0.7</v>
      </c>
      <c r="L284" s="76">
        <f t="shared" si="56"/>
        <v>1362</v>
      </c>
      <c r="M284" s="76">
        <f t="shared" si="56"/>
        <v>275.40000000000003</v>
      </c>
      <c r="N284" s="76">
        <f t="shared" si="56"/>
        <v>42.4</v>
      </c>
    </row>
    <row r="285" spans="1:14" s="8" customFormat="1" ht="17.25" customHeight="1">
      <c r="A285" s="28"/>
      <c r="B285" s="6">
        <v>211</v>
      </c>
      <c r="C285" s="37" t="s">
        <v>1</v>
      </c>
      <c r="D285" s="83">
        <f>D228+D102+D12+D128</f>
        <v>0</v>
      </c>
      <c r="E285" s="83">
        <f>E30+E35+E57+E56+E102+E128+E228+E229</f>
        <v>12662</v>
      </c>
      <c r="F285" s="96">
        <f>G285+H285+I285+J285+K285+L285+M285+N285</f>
        <v>8126.549999999999</v>
      </c>
      <c r="G285" s="83">
        <f>G30+G35+G57+G56+G102+G128+G228+G229</f>
        <v>976.9499999999999</v>
      </c>
      <c r="H285" s="83">
        <f>H30+H35+H57+H56+H102+H128+H228+H229</f>
        <v>3319.5</v>
      </c>
      <c r="I285" s="83">
        <f>I30+I35+I57+I56+I102+I128+I228+I229</f>
        <v>3083.5</v>
      </c>
      <c r="J285" s="83">
        <f>J30+J35+J57+J56+J102+J128+J228+J229</f>
        <v>539.2</v>
      </c>
      <c r="K285" s="83">
        <f>K228+K102+K12+K128</f>
        <v>0</v>
      </c>
      <c r="L285" s="83">
        <f>L228+L102+L12+L128</f>
        <v>0</v>
      </c>
      <c r="M285" s="83">
        <f>M228+M102+M12+M128</f>
        <v>176.4</v>
      </c>
      <c r="N285" s="83">
        <f>N228+N102+N12+N128</f>
        <v>31</v>
      </c>
    </row>
    <row r="286" spans="1:14" s="8" customFormat="1" ht="15.75">
      <c r="A286" s="28"/>
      <c r="B286" s="6">
        <v>212</v>
      </c>
      <c r="C286" s="37" t="s">
        <v>2</v>
      </c>
      <c r="D286" s="83">
        <f>D230+D103+D13</f>
        <v>0</v>
      </c>
      <c r="E286" s="83">
        <f>E31+E37+E58+E103+E230</f>
        <v>210</v>
      </c>
      <c r="F286" s="96">
        <f aca="true" t="shared" si="57" ref="F286:F302">G286+H286+I286+J286+K286+L286+M286+N286</f>
        <v>74</v>
      </c>
      <c r="G286" s="83">
        <f>G31+G37+G58+G103+G230</f>
        <v>0</v>
      </c>
      <c r="H286" s="83">
        <f>H31+H37+H58+H103+H230</f>
        <v>0</v>
      </c>
      <c r="I286" s="83">
        <f>I31+I37+I58+I103+I230</f>
        <v>0</v>
      </c>
      <c r="J286" s="83">
        <f>J31+J37+J58+J103+J230</f>
        <v>74</v>
      </c>
      <c r="K286" s="83">
        <f>K230+K103+K13</f>
        <v>0</v>
      </c>
      <c r="L286" s="83">
        <f>L230+L103+L13</f>
        <v>0</v>
      </c>
      <c r="M286" s="83">
        <f>M230+M103+M13</f>
        <v>0</v>
      </c>
      <c r="N286" s="83">
        <f>N230+N103+N13</f>
        <v>0</v>
      </c>
    </row>
    <row r="287" spans="1:14" s="8" customFormat="1" ht="15.75">
      <c r="A287" s="28"/>
      <c r="B287" s="6">
        <v>213</v>
      </c>
      <c r="C287" s="37" t="s">
        <v>3</v>
      </c>
      <c r="D287" s="83">
        <f>D231+D104+D14+D129</f>
        <v>0</v>
      </c>
      <c r="E287" s="83">
        <f>E231+E104+E14+E129+E32+E38+E59+E60+E232</f>
        <v>3832.5999999999995</v>
      </c>
      <c r="F287" s="96">
        <f t="shared" si="57"/>
        <v>2832.6</v>
      </c>
      <c r="G287" s="83">
        <f>G231+G104+G14+G129+G32+G38+G59+G60+G232</f>
        <v>0</v>
      </c>
      <c r="H287" s="83">
        <f>H231+H104+H14+H129+H32+H38+H59+H60+H232</f>
        <v>1600</v>
      </c>
      <c r="I287" s="83">
        <f>I231+I104+I14+I129+I32+I38+I59+I60+I232</f>
        <v>1050</v>
      </c>
      <c r="J287" s="83">
        <f>J231+J104+J14+J129+J32+J38+J59+J60+J232</f>
        <v>120</v>
      </c>
      <c r="K287" s="83">
        <f>K231+K104+K14+K129</f>
        <v>0</v>
      </c>
      <c r="L287" s="83">
        <f>L231+L104+L14+L129</f>
        <v>0</v>
      </c>
      <c r="M287" s="83">
        <f>M231+M104+M14+M129</f>
        <v>53.2</v>
      </c>
      <c r="N287" s="83">
        <f>N231+N104+N14+N129</f>
        <v>9.4</v>
      </c>
    </row>
    <row r="288" spans="1:14" s="8" customFormat="1" ht="15.75">
      <c r="A288" s="28"/>
      <c r="B288" s="6">
        <v>221</v>
      </c>
      <c r="C288" s="37" t="s">
        <v>5</v>
      </c>
      <c r="D288" s="83">
        <f>D106+D16+D234</f>
        <v>0</v>
      </c>
      <c r="E288" s="83">
        <f>E62+E106+E234</f>
        <v>42</v>
      </c>
      <c r="F288" s="96">
        <f t="shared" si="57"/>
        <v>38.8</v>
      </c>
      <c r="G288" s="83">
        <f>G62+G106+G234</f>
        <v>35</v>
      </c>
      <c r="H288" s="83">
        <f>H62+H106+H234</f>
        <v>0</v>
      </c>
      <c r="I288" s="83">
        <f>I62+I106+I234</f>
        <v>0</v>
      </c>
      <c r="J288" s="83">
        <f>J62+J106+J234</f>
        <v>0</v>
      </c>
      <c r="K288" s="83">
        <f>K106+K16+K234</f>
        <v>0</v>
      </c>
      <c r="L288" s="83">
        <f>L106+L16+L234</f>
        <v>0</v>
      </c>
      <c r="M288" s="83">
        <f>M106+M16+M234</f>
        <v>3.8</v>
      </c>
      <c r="N288" s="83">
        <f>N106+N16+N234</f>
        <v>0</v>
      </c>
    </row>
    <row r="289" spans="1:14" s="8" customFormat="1" ht="15.75">
      <c r="A289" s="28"/>
      <c r="B289" s="6">
        <v>222</v>
      </c>
      <c r="C289" s="37" t="s">
        <v>6</v>
      </c>
      <c r="D289" s="83">
        <f>SUM(D63,D107,D251,D216,D41,D81,D201,D172,D182,D235,D270)</f>
        <v>0</v>
      </c>
      <c r="E289" s="83">
        <f>E63+E107+E235+E270</f>
        <v>77</v>
      </c>
      <c r="F289" s="96">
        <f t="shared" si="57"/>
        <v>39</v>
      </c>
      <c r="G289" s="83">
        <f>G63+G107+G235+G270</f>
        <v>5</v>
      </c>
      <c r="H289" s="83">
        <f>H63+H107+H235+H270</f>
        <v>0</v>
      </c>
      <c r="I289" s="83">
        <f>I63+I107+I235+I270</f>
        <v>0</v>
      </c>
      <c r="J289" s="83">
        <f>J63+J107+J235+J270</f>
        <v>0</v>
      </c>
      <c r="K289" s="83">
        <f>SUM(K63,K107,K251,K216,K41,K81,K201,K172,K182,K235,K270)</f>
        <v>0</v>
      </c>
      <c r="L289" s="83">
        <f>SUM(L63,L107,L251,L216,L41,L81,L201,L172,L182,L235,L270)</f>
        <v>0</v>
      </c>
      <c r="M289" s="83">
        <f>SUM(M63,M107,M251,M216,M41,M81,M201,M172,M182,M235,M270)</f>
        <v>34</v>
      </c>
      <c r="N289" s="83">
        <f>SUM(N63,N107,N251,N216,N41,N81,N201,N172,N182,N235,N270)</f>
        <v>0</v>
      </c>
    </row>
    <row r="290" spans="1:14" s="8" customFormat="1" ht="15.75">
      <c r="A290" s="28"/>
      <c r="B290" s="6">
        <v>223</v>
      </c>
      <c r="C290" s="37" t="s">
        <v>7</v>
      </c>
      <c r="D290" s="83">
        <f>D236+D165+D108+D18+D164</f>
        <v>0</v>
      </c>
      <c r="E290" s="83">
        <f>E236+E165+E108+E18+E164+E64</f>
        <v>792</v>
      </c>
      <c r="F290" s="96">
        <f t="shared" si="57"/>
        <v>732</v>
      </c>
      <c r="G290" s="83">
        <f>G236+G165+G108+G18+G164+G64</f>
        <v>582</v>
      </c>
      <c r="H290" s="83">
        <f>H236+H165+H108+H18+H164+H64</f>
        <v>0</v>
      </c>
      <c r="I290" s="83">
        <f>I236+I165+I108+I18+I164+I64</f>
        <v>0</v>
      </c>
      <c r="J290" s="83">
        <f>J236+J165+J108+J18+J164+J64</f>
        <v>150</v>
      </c>
      <c r="K290" s="83">
        <f>K236+K165+K108+K18+K164</f>
        <v>0</v>
      </c>
      <c r="L290" s="83">
        <f>L236+L165+L108+L18+L164</f>
        <v>0</v>
      </c>
      <c r="M290" s="83">
        <f>M236+M165+M108+M18+M164</f>
        <v>0</v>
      </c>
      <c r="N290" s="83">
        <f>N236+N165+N108+N18+N164</f>
        <v>0</v>
      </c>
    </row>
    <row r="291" spans="1:19" s="8" customFormat="1" ht="15.75">
      <c r="A291" s="28"/>
      <c r="B291" s="6">
        <v>224</v>
      </c>
      <c r="C291" s="37" t="s">
        <v>8</v>
      </c>
      <c r="D291" s="97"/>
      <c r="E291" s="83">
        <f>E271+E19</f>
        <v>0</v>
      </c>
      <c r="F291" s="96">
        <f t="shared" si="57"/>
        <v>6</v>
      </c>
      <c r="G291" s="83">
        <f>G271+G19</f>
        <v>0</v>
      </c>
      <c r="H291" s="83">
        <f>H271+H19</f>
        <v>0</v>
      </c>
      <c r="I291" s="83">
        <f>I271+I19</f>
        <v>0</v>
      </c>
      <c r="J291" s="83">
        <f>J271+J19</f>
        <v>0</v>
      </c>
      <c r="K291" s="83"/>
      <c r="L291" s="83">
        <f>L271+L19</f>
        <v>0</v>
      </c>
      <c r="M291" s="83">
        <f>M109</f>
        <v>6</v>
      </c>
      <c r="N291" s="83">
        <f>N271+N19</f>
        <v>0</v>
      </c>
      <c r="S291" s="64"/>
    </row>
    <row r="292" spans="1:14" s="8" customFormat="1" ht="15.75">
      <c r="A292" s="28"/>
      <c r="B292" s="6">
        <v>225</v>
      </c>
      <c r="C292" s="37" t="s">
        <v>9</v>
      </c>
      <c r="D292" s="83">
        <f>D272+D237+D187+D174+D169+D142+D141+D135+D118+D20+D132+D179+D140</f>
        <v>0</v>
      </c>
      <c r="E292" s="83">
        <f>E272+E237+E187+E174+E169+E142+E141+E135+E118+E20+E132+E179+E140+E66+E133</f>
        <v>1993</v>
      </c>
      <c r="F292" s="96">
        <f t="shared" si="57"/>
        <v>1377</v>
      </c>
      <c r="G292" s="83">
        <f>G272+G237+G187+G174+G169+G142+G141+G135+G118+G20+G132+G179+G140+G66+G133</f>
        <v>15</v>
      </c>
      <c r="H292" s="83">
        <f>H272+H237+H187+H174+H169+H142+H141+H135+H118+H20+H132+H179+H140+H66+H133</f>
        <v>0</v>
      </c>
      <c r="I292" s="83">
        <f>I272+I237+I187+I174+I169+I142+I141+I135+I118+I20+I132+I179+I140+I66+I133</f>
        <v>0</v>
      </c>
      <c r="J292" s="83">
        <f>J272+J237+J187+J174+J169+J142+J141+J135+J118+J20+J132+J179+J140+J66+J133</f>
        <v>0</v>
      </c>
      <c r="K292" s="83">
        <f>K272+K237+K187+K174+K169+K142+K141+K135+K118+K20+K132+K179+K140</f>
        <v>0</v>
      </c>
      <c r="L292" s="83">
        <f>L272+L237+L187+L174+L169+L142+L141+L135+L118+L20+L132+L179+L140</f>
        <v>1362</v>
      </c>
      <c r="M292" s="83">
        <f>M272+M237+M187+M174+M169+M142+M141+M135+M118+M20+M132+M179+M140</f>
        <v>0</v>
      </c>
      <c r="N292" s="83">
        <f>N272+N237+N187+N174+N169+N142+N141+N135+N118+N20+N132+N179+N140</f>
        <v>0</v>
      </c>
    </row>
    <row r="293" spans="1:14" s="8" customFormat="1" ht="15.75">
      <c r="A293" s="28"/>
      <c r="B293" s="6">
        <v>226</v>
      </c>
      <c r="C293" s="37" t="s">
        <v>10</v>
      </c>
      <c r="D293" s="83">
        <f>D262+D238+D188+D143+D21+D202+D149+D117+D133+D136+D160+D162+D119</f>
        <v>0</v>
      </c>
      <c r="E293" s="83">
        <f>E262+E238+E188+E143+E21+E202+E149+E117+E133+E136+E160+E162+E119+E67</f>
        <v>1629</v>
      </c>
      <c r="F293" s="96">
        <f t="shared" si="57"/>
        <v>150.1</v>
      </c>
      <c r="G293" s="83">
        <f>G262+G238+G188+G143+G21+G202+G149+G117+G133+G136+G160+G162+G119+G67</f>
        <v>150.1</v>
      </c>
      <c r="H293" s="83">
        <f>H262+H238+H188+H143+H21+H202+H149+H117+H133+H136+H160+H162+H119+H67</f>
        <v>0</v>
      </c>
      <c r="I293" s="83">
        <f>I262+I238+I188+I143+I21+I202+I149+I117+I133+I136+I160+I162+I119+I67</f>
        <v>0</v>
      </c>
      <c r="J293" s="83">
        <f>J262+J238+J188+J143+J21+J202+J149+J117+J133+J136+J160+J162+J119+J67</f>
        <v>0</v>
      </c>
      <c r="K293" s="83">
        <f>K262+K238+K188+K143+K21+K202+K149+K117+K133+K136+K160+K162+K119</f>
        <v>0</v>
      </c>
      <c r="L293" s="83">
        <f>L262+L238+L188+L143+L21+L202+L149+L117+L133+L136+L160+L162+L119</f>
        <v>0</v>
      </c>
      <c r="M293" s="83">
        <f>M262+M238+M188+M143+M21+M202+M149+M117+M133+M136+M160+M162+M119</f>
        <v>0</v>
      </c>
      <c r="N293" s="83">
        <f>N262+N238+N188+N143+N21+N202+N149+N117+N133+N136+N160+N162+N119</f>
        <v>0</v>
      </c>
    </row>
    <row r="294" spans="1:14" s="8" customFormat="1" ht="15.75" hidden="1">
      <c r="A294" s="28"/>
      <c r="B294" s="6">
        <v>231</v>
      </c>
      <c r="C294" s="37" t="s">
        <v>11</v>
      </c>
      <c r="D294" s="83">
        <f>SUM(D94)</f>
        <v>0</v>
      </c>
      <c r="E294" s="83">
        <f>SUM(E94)</f>
        <v>0</v>
      </c>
      <c r="F294" s="96">
        <f t="shared" si="57"/>
        <v>0</v>
      </c>
      <c r="G294" s="83">
        <f>SUM(G94)</f>
        <v>0</v>
      </c>
      <c r="H294" s="83">
        <f>SUM(H94)</f>
        <v>0</v>
      </c>
      <c r="I294" s="83">
        <f>SUM(I94)</f>
        <v>0</v>
      </c>
      <c r="J294" s="83">
        <f>SUM(J94)</f>
        <v>0</v>
      </c>
      <c r="K294" s="83"/>
      <c r="L294" s="83">
        <f>SUM(L94)</f>
        <v>0</v>
      </c>
      <c r="M294" s="83">
        <f>SUM(M94)</f>
        <v>0</v>
      </c>
      <c r="N294" s="83">
        <f>SUM(N94)</f>
        <v>0</v>
      </c>
    </row>
    <row r="295" spans="1:14" s="8" customFormat="1" ht="15.75" customHeight="1" hidden="1">
      <c r="A295" s="28"/>
      <c r="B295" s="6">
        <v>241</v>
      </c>
      <c r="C295" s="37" t="s">
        <v>79</v>
      </c>
      <c r="D295" s="97"/>
      <c r="E295" s="83">
        <f>SUM(E124)</f>
        <v>0</v>
      </c>
      <c r="F295" s="96">
        <f t="shared" si="57"/>
        <v>0</v>
      </c>
      <c r="G295" s="83">
        <f aca="true" t="shared" si="58" ref="G295:J296">SUM(G124)</f>
        <v>0</v>
      </c>
      <c r="H295" s="83">
        <f t="shared" si="58"/>
        <v>0</v>
      </c>
      <c r="I295" s="83">
        <f t="shared" si="58"/>
        <v>0</v>
      </c>
      <c r="J295" s="83">
        <f t="shared" si="58"/>
        <v>0</v>
      </c>
      <c r="K295" s="83"/>
      <c r="L295" s="83">
        <f>SUM(L124)</f>
        <v>0</v>
      </c>
      <c r="M295" s="83">
        <f>SUM(M124)</f>
        <v>0</v>
      </c>
      <c r="N295" s="83">
        <f>SUM(N124)</f>
        <v>0</v>
      </c>
    </row>
    <row r="296" spans="1:14" s="8" customFormat="1" ht="31.5" hidden="1">
      <c r="A296" s="28"/>
      <c r="B296" s="6">
        <v>242</v>
      </c>
      <c r="C296" s="37" t="s">
        <v>59</v>
      </c>
      <c r="D296" s="97"/>
      <c r="E296" s="83">
        <f>SUM(E125)</f>
        <v>0</v>
      </c>
      <c r="F296" s="96">
        <f t="shared" si="57"/>
        <v>0</v>
      </c>
      <c r="G296" s="83">
        <f t="shared" si="58"/>
        <v>0</v>
      </c>
      <c r="H296" s="83">
        <f t="shared" si="58"/>
        <v>0</v>
      </c>
      <c r="I296" s="83">
        <f t="shared" si="58"/>
        <v>0</v>
      </c>
      <c r="J296" s="83">
        <f t="shared" si="58"/>
        <v>0</v>
      </c>
      <c r="K296" s="83"/>
      <c r="L296" s="83"/>
      <c r="M296" s="83"/>
      <c r="N296" s="83"/>
    </row>
    <row r="297" spans="1:14" s="8" customFormat="1" ht="29.25" customHeight="1">
      <c r="A297" s="28"/>
      <c r="B297" s="6">
        <v>251</v>
      </c>
      <c r="C297" s="37" t="s">
        <v>42</v>
      </c>
      <c r="D297" s="83">
        <f>D23</f>
        <v>0</v>
      </c>
      <c r="E297" s="83">
        <v>0</v>
      </c>
      <c r="F297" s="96">
        <f t="shared" si="57"/>
        <v>1058.7</v>
      </c>
      <c r="G297" s="83">
        <v>0</v>
      </c>
      <c r="H297" s="83">
        <v>0</v>
      </c>
      <c r="I297" s="83">
        <v>0</v>
      </c>
      <c r="J297" s="83">
        <f>J86+J68</f>
        <v>1058.7</v>
      </c>
      <c r="K297" s="83">
        <f>K23</f>
        <v>0</v>
      </c>
      <c r="L297" s="83">
        <f>L23</f>
        <v>0</v>
      </c>
      <c r="M297" s="83">
        <f>M23</f>
        <v>0</v>
      </c>
      <c r="N297" s="83">
        <f>N23</f>
        <v>0</v>
      </c>
    </row>
    <row r="298" spans="1:14" s="8" customFormat="1" ht="24.75" customHeight="1" hidden="1">
      <c r="A298" s="28"/>
      <c r="B298" s="6">
        <v>262</v>
      </c>
      <c r="C298" s="37" t="s">
        <v>35</v>
      </c>
      <c r="D298" s="97"/>
      <c r="E298" s="83"/>
      <c r="F298" s="96">
        <f t="shared" si="57"/>
        <v>0</v>
      </c>
      <c r="G298" s="83"/>
      <c r="H298" s="83"/>
      <c r="I298" s="83"/>
      <c r="J298" s="83"/>
      <c r="K298" s="83"/>
      <c r="L298" s="83">
        <f aca="true" t="shared" si="59" ref="L298:N299">SUM(L68,L86,L46)</f>
        <v>0</v>
      </c>
      <c r="M298" s="83">
        <f t="shared" si="59"/>
        <v>0</v>
      </c>
      <c r="N298" s="83">
        <f t="shared" si="59"/>
        <v>0</v>
      </c>
    </row>
    <row r="299" spans="1:14" s="8" customFormat="1" ht="31.5" hidden="1">
      <c r="A299" s="28"/>
      <c r="B299" s="6">
        <v>263</v>
      </c>
      <c r="C299" s="37" t="s">
        <v>45</v>
      </c>
      <c r="D299" s="97"/>
      <c r="E299" s="83">
        <f>SUM(E69,E87,E47)</f>
        <v>74</v>
      </c>
      <c r="F299" s="96">
        <f t="shared" si="57"/>
        <v>0</v>
      </c>
      <c r="G299" s="83">
        <f>SUM(G69,G87,G47)</f>
        <v>0</v>
      </c>
      <c r="H299" s="83">
        <f>SUM(H69,H87,H47)</f>
        <v>0</v>
      </c>
      <c r="I299" s="83">
        <f>SUM(I69,I87,I47)</f>
        <v>0</v>
      </c>
      <c r="J299" s="83">
        <f>SUM(J69,J87,J47)</f>
        <v>0</v>
      </c>
      <c r="K299" s="83"/>
      <c r="L299" s="83">
        <f t="shared" si="59"/>
        <v>0</v>
      </c>
      <c r="M299" s="83">
        <f t="shared" si="59"/>
        <v>0</v>
      </c>
      <c r="N299" s="83">
        <f t="shared" si="59"/>
        <v>0</v>
      </c>
    </row>
    <row r="300" spans="1:14" s="8" customFormat="1" ht="15.75">
      <c r="A300" s="28"/>
      <c r="B300" s="6">
        <v>290</v>
      </c>
      <c r="C300" s="37" t="s">
        <v>12</v>
      </c>
      <c r="D300" s="83">
        <f>D273+D263+D239+D203+D189+D25</f>
        <v>9</v>
      </c>
      <c r="E300" s="83">
        <f>E273+E263+E239+E203+E189+E25+E69+E70</f>
        <v>234</v>
      </c>
      <c r="F300" s="96">
        <f t="shared" si="57"/>
        <v>75</v>
      </c>
      <c r="G300" s="83">
        <f>G273+G263+G239+G203+G189+G25+G69+G70+G96+G95</f>
        <v>75</v>
      </c>
      <c r="H300" s="83">
        <f>H273+H263+H239+H203+H189+H25+H69+H70</f>
        <v>0</v>
      </c>
      <c r="I300" s="83">
        <f>I273+I263+I239+I203+I189+I25+I69+I70</f>
        <v>0</v>
      </c>
      <c r="J300" s="83">
        <f>J273+J263+J239+J203+J189+J25+J69+J70</f>
        <v>0</v>
      </c>
      <c r="K300" s="83">
        <f>K273+K263+K239+K203+K189+K25</f>
        <v>0</v>
      </c>
      <c r="L300" s="83">
        <f>L273+L263+L239+L203+L189+L25</f>
        <v>0</v>
      </c>
      <c r="M300" s="83">
        <f>M273+M263+M239+M203+M189+M25</f>
        <v>0</v>
      </c>
      <c r="N300" s="83">
        <f>N273+N263+N239+N203+N189+N25</f>
        <v>0</v>
      </c>
    </row>
    <row r="301" spans="1:14" s="8" customFormat="1" ht="15.75">
      <c r="A301" s="28"/>
      <c r="B301" s="6">
        <v>310</v>
      </c>
      <c r="C301" s="37" t="s">
        <v>14</v>
      </c>
      <c r="D301" s="83">
        <f>D241+D191+D150+D144+D120+D27+D113</f>
        <v>0</v>
      </c>
      <c r="E301" s="83">
        <f>E241+E191+E150+E144+E120+E27+E113+E72</f>
        <v>783</v>
      </c>
      <c r="F301" s="96">
        <f t="shared" si="57"/>
        <v>173</v>
      </c>
      <c r="G301" s="83">
        <f>G241+G191+G150+G144+G120+G27+G113+G72</f>
        <v>173</v>
      </c>
      <c r="H301" s="83">
        <f>H241+H191+H150+H144+H120+H27+H113+H72</f>
        <v>0</v>
      </c>
      <c r="I301" s="83">
        <f>I241+I191+I150+I144+I120+I27+I113+I72</f>
        <v>0</v>
      </c>
      <c r="J301" s="83">
        <f>J241+J191+J150+J144+J120+J27+J113+J72</f>
        <v>0</v>
      </c>
      <c r="K301" s="83">
        <f>K241+K191+K150+K144+K120+K27+K113</f>
        <v>0</v>
      </c>
      <c r="L301" s="83">
        <f>L241+L191+L150+L144+L120+L27+L113</f>
        <v>0</v>
      </c>
      <c r="M301" s="83">
        <f>M241+M191+M150+M144+M120+M27+M113</f>
        <v>0</v>
      </c>
      <c r="N301" s="83">
        <f>N241+N191+N150+N144+N120+N27+N113</f>
        <v>0</v>
      </c>
    </row>
    <row r="302" spans="1:14" s="8" customFormat="1" ht="15.75">
      <c r="A302" s="28"/>
      <c r="B302" s="6">
        <v>340</v>
      </c>
      <c r="C302" s="37" t="s">
        <v>15</v>
      </c>
      <c r="D302" s="83">
        <f>D275+D264+D242+D171+D192+D131+D114+D28+D181+D121</f>
        <v>0</v>
      </c>
      <c r="E302" s="83">
        <f>E275+E264+E242+E171+E192+E131+E114+E28+E181+E121+E73</f>
        <v>1152</v>
      </c>
      <c r="F302" s="96">
        <f t="shared" si="57"/>
        <v>264.7</v>
      </c>
      <c r="G302" s="83">
        <f>G275+G264+G242+G171+G192+G131+G114+G28+G181+G121+G73</f>
        <v>260</v>
      </c>
      <c r="H302" s="83">
        <f>H275+H264+H242+H171+H192+H131+H114+H28+H181+H121+H73</f>
        <v>0</v>
      </c>
      <c r="I302" s="83">
        <f>I275+I264+I242+I171+I192+I131+I114+I28+I181+I121+I73</f>
        <v>0</v>
      </c>
      <c r="J302" s="83">
        <f>J275+J264+J242+J171+J192+J131+J114+J28+J181+J121+J73</f>
        <v>0</v>
      </c>
      <c r="K302" s="83">
        <f>K275+K264+K242+K171+K192+K131+K114+K28+K181+K121+K98</f>
        <v>0.7</v>
      </c>
      <c r="L302" s="83">
        <f>L275+L264+L242+L171+L192+L131+L114+L28+L181+L121</f>
        <v>0</v>
      </c>
      <c r="M302" s="83">
        <f>M275+M264+M242+M171+M192+M131+M114+M28+M181+M121</f>
        <v>2</v>
      </c>
      <c r="N302" s="83">
        <f>N275+N264+N242+N171+N192+N131+N114+N28+N181+N121</f>
        <v>2</v>
      </c>
    </row>
    <row r="303" spans="1:14" s="17" customFormat="1" ht="19.5" customHeight="1" thickBot="1">
      <c r="A303" s="58"/>
      <c r="B303" s="59"/>
      <c r="C303" s="60" t="s">
        <v>44</v>
      </c>
      <c r="D303" s="86">
        <f aca="true" t="shared" si="60" ref="D303:N303">SUM(D285:D302)</f>
        <v>9</v>
      </c>
      <c r="E303" s="86">
        <f>E285+E286+E287+E288+E289+E290+E292+E291+E293+E297+E300+E301+E302</f>
        <v>23406.6</v>
      </c>
      <c r="F303" s="86">
        <f>SUM(F285:F302)</f>
        <v>14947.45</v>
      </c>
      <c r="G303" s="86">
        <f t="shared" si="60"/>
        <v>2272.0499999999997</v>
      </c>
      <c r="H303" s="86">
        <f t="shared" si="60"/>
        <v>4919.5</v>
      </c>
      <c r="I303" s="86">
        <f t="shared" si="60"/>
        <v>4133.5</v>
      </c>
      <c r="J303" s="86">
        <f t="shared" si="60"/>
        <v>1941.9</v>
      </c>
      <c r="K303" s="86">
        <f t="shared" si="60"/>
        <v>0.7</v>
      </c>
      <c r="L303" s="86">
        <f t="shared" si="60"/>
        <v>1362</v>
      </c>
      <c r="M303" s="86">
        <f t="shared" si="60"/>
        <v>275.40000000000003</v>
      </c>
      <c r="N303" s="86">
        <f t="shared" si="60"/>
        <v>42.4</v>
      </c>
    </row>
    <row r="304" spans="4:10" ht="15.75">
      <c r="D304" s="104"/>
      <c r="E304" s="104"/>
      <c r="F304" s="120">
        <v>14774.4</v>
      </c>
      <c r="G304" s="104"/>
      <c r="H304" s="104"/>
      <c r="I304" s="104"/>
      <c r="J304" s="104"/>
    </row>
    <row r="305" spans="4:12" ht="15.75">
      <c r="D305" s="104"/>
      <c r="E305" s="105"/>
      <c r="F305" s="88">
        <v>173.05</v>
      </c>
      <c r="G305" s="105"/>
      <c r="H305" s="105"/>
      <c r="I305" s="105"/>
      <c r="J305" s="105"/>
      <c r="K305" s="49"/>
      <c r="L305" s="49"/>
    </row>
    <row r="306" spans="4:12" ht="15.75">
      <c r="D306" s="104"/>
      <c r="E306" s="106"/>
      <c r="F306" s="123"/>
      <c r="G306" s="105"/>
      <c r="H306" s="105"/>
      <c r="I306" s="105"/>
      <c r="J306" s="105"/>
      <c r="K306" s="49"/>
      <c r="L306" s="49"/>
    </row>
    <row r="307" spans="4:13" ht="15.75">
      <c r="D307" s="104"/>
      <c r="E307" s="106"/>
      <c r="F307" s="124">
        <f>F305+F304</f>
        <v>14947.449999999999</v>
      </c>
      <c r="G307" s="107"/>
      <c r="H307" s="107"/>
      <c r="I307" s="107"/>
      <c r="J307" s="107"/>
      <c r="K307" s="68"/>
      <c r="L307" s="68"/>
      <c r="M307" s="51"/>
    </row>
    <row r="308" spans="4:12" ht="12.75">
      <c r="D308" s="104"/>
      <c r="E308" s="105"/>
      <c r="F308" s="105"/>
      <c r="G308" s="105"/>
      <c r="H308" s="105"/>
      <c r="I308" s="107"/>
      <c r="J308" s="105"/>
      <c r="K308" s="49"/>
      <c r="L308" s="68"/>
    </row>
    <row r="309" spans="4:12" ht="12.75">
      <c r="D309" s="104"/>
      <c r="E309" s="104"/>
      <c r="F309" s="104"/>
      <c r="G309" s="104"/>
      <c r="H309" s="104"/>
      <c r="I309" s="104"/>
      <c r="J309" s="104"/>
      <c r="K309" s="50"/>
      <c r="L309" s="50"/>
    </row>
    <row r="310" spans="4:10" ht="12.75">
      <c r="D310" s="104"/>
      <c r="E310" s="104"/>
      <c r="F310" s="104"/>
      <c r="G310" s="104"/>
      <c r="H310" s="104"/>
      <c r="I310" s="104"/>
      <c r="J310" s="104"/>
    </row>
    <row r="311" spans="4:10" ht="12.75">
      <c r="D311" s="104"/>
      <c r="E311" s="104"/>
      <c r="F311" s="104"/>
      <c r="G311" s="104"/>
      <c r="H311" s="104"/>
      <c r="I311" s="104"/>
      <c r="J311" s="104"/>
    </row>
    <row r="312" spans="4:10" ht="12.75">
      <c r="D312" s="104"/>
      <c r="E312" s="104"/>
      <c r="F312" s="104"/>
      <c r="G312" s="104"/>
      <c r="H312" s="104"/>
      <c r="I312" s="104"/>
      <c r="J312" s="104"/>
    </row>
    <row r="313" spans="4:10" ht="12.75">
      <c r="D313" s="104"/>
      <c r="E313" s="104"/>
      <c r="F313" s="104"/>
      <c r="G313" s="104"/>
      <c r="H313" s="104"/>
      <c r="I313" s="104"/>
      <c r="J313" s="104"/>
    </row>
    <row r="314" spans="4:10" ht="12.75">
      <c r="D314" s="104"/>
      <c r="E314" s="104"/>
      <c r="F314" s="104"/>
      <c r="G314" s="104"/>
      <c r="H314" s="104"/>
      <c r="I314" s="104"/>
      <c r="J314" s="104"/>
    </row>
    <row r="315" spans="4:10" ht="12.75">
      <c r="D315" s="104"/>
      <c r="E315" s="104"/>
      <c r="F315" s="104"/>
      <c r="G315" s="104"/>
      <c r="H315" s="104"/>
      <c r="I315" s="104"/>
      <c r="J315" s="104"/>
    </row>
    <row r="316" spans="4:10" ht="12.75">
      <c r="D316" s="104"/>
      <c r="E316" s="104"/>
      <c r="F316" s="104"/>
      <c r="G316" s="104"/>
      <c r="H316" s="104"/>
      <c r="I316" s="104"/>
      <c r="J316" s="104"/>
    </row>
    <row r="317" spans="4:10" ht="12.75">
      <c r="D317" s="104"/>
      <c r="E317" s="104"/>
      <c r="F317" s="104"/>
      <c r="G317" s="104"/>
      <c r="H317" s="104"/>
      <c r="I317" s="104"/>
      <c r="J317" s="104"/>
    </row>
    <row r="318" spans="4:10" ht="12.75">
      <c r="D318" s="104"/>
      <c r="E318" s="104"/>
      <c r="F318" s="104"/>
      <c r="G318" s="104"/>
      <c r="H318" s="104"/>
      <c r="I318" s="104"/>
      <c r="J318" s="104"/>
    </row>
    <row r="319" spans="4:10" ht="12.75">
      <c r="D319" s="104"/>
      <c r="E319" s="104"/>
      <c r="F319" s="104"/>
      <c r="G319" s="104"/>
      <c r="H319" s="104"/>
      <c r="I319" s="104"/>
      <c r="J319" s="104"/>
    </row>
    <row r="320" spans="4:10" ht="12.75">
      <c r="D320" s="104"/>
      <c r="E320" s="104"/>
      <c r="F320" s="104"/>
      <c r="G320" s="104"/>
      <c r="H320" s="104"/>
      <c r="I320" s="104"/>
      <c r="J320" s="104"/>
    </row>
    <row r="321" spans="4:10" ht="12.75">
      <c r="D321" s="104"/>
      <c r="E321" s="104"/>
      <c r="F321" s="104"/>
      <c r="G321" s="104"/>
      <c r="H321" s="104"/>
      <c r="I321" s="104"/>
      <c r="J321" s="104"/>
    </row>
    <row r="322" spans="4:10" ht="12.75">
      <c r="D322" s="104"/>
      <c r="E322" s="104"/>
      <c r="F322" s="104"/>
      <c r="G322" s="104"/>
      <c r="H322" s="104"/>
      <c r="I322" s="104"/>
      <c r="J322" s="104"/>
    </row>
    <row r="323" spans="4:10" ht="12.75">
      <c r="D323" s="104"/>
      <c r="E323" s="104"/>
      <c r="F323" s="104"/>
      <c r="G323" s="104"/>
      <c r="H323" s="104"/>
      <c r="I323" s="104"/>
      <c r="J323" s="104"/>
    </row>
    <row r="324" spans="4:10" ht="12.75">
      <c r="D324" s="104"/>
      <c r="E324" s="104"/>
      <c r="F324" s="104"/>
      <c r="G324" s="104"/>
      <c r="H324" s="104"/>
      <c r="I324" s="104"/>
      <c r="J324" s="104"/>
    </row>
    <row r="325" spans="4:10" ht="12.75">
      <c r="D325" s="104"/>
      <c r="E325" s="104"/>
      <c r="F325" s="104"/>
      <c r="G325" s="104"/>
      <c r="H325" s="104"/>
      <c r="I325" s="104"/>
      <c r="J325" s="104"/>
    </row>
    <row r="326" spans="4:10" ht="12.75">
      <c r="D326" s="104"/>
      <c r="E326" s="104"/>
      <c r="F326" s="104"/>
      <c r="G326" s="104"/>
      <c r="H326" s="104"/>
      <c r="I326" s="104"/>
      <c r="J326" s="104"/>
    </row>
    <row r="327" spans="4:10" ht="12.75">
      <c r="D327" s="104"/>
      <c r="E327" s="104"/>
      <c r="F327" s="104"/>
      <c r="G327" s="104"/>
      <c r="H327" s="104"/>
      <c r="I327" s="104"/>
      <c r="J327" s="104"/>
    </row>
    <row r="328" spans="4:10" ht="12.75">
      <c r="D328" s="104"/>
      <c r="E328" s="104"/>
      <c r="F328" s="104"/>
      <c r="G328" s="104"/>
      <c r="H328" s="104"/>
      <c r="I328" s="104"/>
      <c r="J328" s="104"/>
    </row>
    <row r="329" spans="4:10" ht="12.75">
      <c r="D329" s="104"/>
      <c r="E329" s="104"/>
      <c r="F329" s="104"/>
      <c r="G329" s="104"/>
      <c r="H329" s="104"/>
      <c r="I329" s="104"/>
      <c r="J329" s="104"/>
    </row>
    <row r="330" spans="4:10" ht="12.75">
      <c r="D330" s="104"/>
      <c r="E330" s="104"/>
      <c r="F330" s="104"/>
      <c r="G330" s="104"/>
      <c r="H330" s="104"/>
      <c r="I330" s="104"/>
      <c r="J330" s="104"/>
    </row>
    <row r="331" spans="4:10" ht="12.75">
      <c r="D331" s="104"/>
      <c r="E331" s="104"/>
      <c r="F331" s="104"/>
      <c r="G331" s="104"/>
      <c r="H331" s="104"/>
      <c r="I331" s="104"/>
      <c r="J331" s="104"/>
    </row>
    <row r="332" spans="4:10" ht="12.75">
      <c r="D332" s="104"/>
      <c r="E332" s="104"/>
      <c r="F332" s="104"/>
      <c r="G332" s="104"/>
      <c r="H332" s="104"/>
      <c r="I332" s="104"/>
      <c r="J332" s="104"/>
    </row>
    <row r="333" spans="4:10" ht="12.75">
      <c r="D333" s="104"/>
      <c r="E333" s="104"/>
      <c r="F333" s="104"/>
      <c r="G333" s="104"/>
      <c r="H333" s="104"/>
      <c r="I333" s="104"/>
      <c r="J333" s="104"/>
    </row>
    <row r="334" spans="4:10" ht="12.75">
      <c r="D334" s="104"/>
      <c r="E334" s="104"/>
      <c r="F334" s="104"/>
      <c r="G334" s="104"/>
      <c r="H334" s="104"/>
      <c r="I334" s="104"/>
      <c r="J334" s="104"/>
    </row>
    <row r="335" spans="4:10" ht="12.75">
      <c r="D335" s="104"/>
      <c r="E335" s="104"/>
      <c r="F335" s="104"/>
      <c r="G335" s="104"/>
      <c r="H335" s="104"/>
      <c r="I335" s="104"/>
      <c r="J335" s="104"/>
    </row>
    <row r="336" spans="4:10" ht="12.75">
      <c r="D336" s="104"/>
      <c r="E336" s="104"/>
      <c r="F336" s="104"/>
      <c r="G336" s="104"/>
      <c r="H336" s="104"/>
      <c r="I336" s="104"/>
      <c r="J336" s="104"/>
    </row>
    <row r="337" spans="4:10" ht="12.75">
      <c r="D337" s="104"/>
      <c r="E337" s="104"/>
      <c r="F337" s="104"/>
      <c r="G337" s="104"/>
      <c r="H337" s="104"/>
      <c r="I337" s="104"/>
      <c r="J337" s="104"/>
    </row>
    <row r="338" spans="4:10" ht="12.75">
      <c r="D338" s="104"/>
      <c r="E338" s="104"/>
      <c r="F338" s="104"/>
      <c r="G338" s="104"/>
      <c r="H338" s="104"/>
      <c r="I338" s="104"/>
      <c r="J338" s="104"/>
    </row>
    <row r="339" spans="4:10" ht="12.75">
      <c r="D339" s="104"/>
      <c r="E339" s="104"/>
      <c r="F339" s="104"/>
      <c r="G339" s="104"/>
      <c r="H339" s="104"/>
      <c r="I339" s="104"/>
      <c r="J339" s="104"/>
    </row>
    <row r="340" spans="4:10" ht="12.75">
      <c r="D340" s="104"/>
      <c r="E340" s="104"/>
      <c r="F340" s="104"/>
      <c r="G340" s="104"/>
      <c r="H340" s="104"/>
      <c r="I340" s="104"/>
      <c r="J340" s="104"/>
    </row>
    <row r="341" spans="4:10" ht="12.75">
      <c r="D341" s="104"/>
      <c r="E341" s="104"/>
      <c r="F341" s="104"/>
      <c r="G341" s="104"/>
      <c r="H341" s="104"/>
      <c r="I341" s="104"/>
      <c r="J341" s="104"/>
    </row>
    <row r="342" spans="4:10" ht="12.75">
      <c r="D342" s="104"/>
      <c r="E342" s="104"/>
      <c r="F342" s="104"/>
      <c r="G342" s="104"/>
      <c r="H342" s="104"/>
      <c r="I342" s="104"/>
      <c r="J342" s="104"/>
    </row>
    <row r="343" spans="4:10" ht="12.75">
      <c r="D343" s="104"/>
      <c r="E343" s="104"/>
      <c r="F343" s="104"/>
      <c r="G343" s="104"/>
      <c r="H343" s="104"/>
      <c r="I343" s="104"/>
      <c r="J343" s="104"/>
    </row>
    <row r="344" spans="4:10" ht="12.75">
      <c r="D344" s="104"/>
      <c r="E344" s="104"/>
      <c r="F344" s="104"/>
      <c r="G344" s="104"/>
      <c r="H344" s="104"/>
      <c r="I344" s="104"/>
      <c r="J344" s="104"/>
    </row>
    <row r="345" spans="4:10" ht="12.75">
      <c r="D345" s="104"/>
      <c r="E345" s="104"/>
      <c r="F345" s="104"/>
      <c r="G345" s="104"/>
      <c r="H345" s="104"/>
      <c r="I345" s="104"/>
      <c r="J345" s="104"/>
    </row>
    <row r="346" spans="4:10" ht="12.75">
      <c r="D346" s="104"/>
      <c r="E346" s="104"/>
      <c r="F346" s="104"/>
      <c r="G346" s="104"/>
      <c r="H346" s="104"/>
      <c r="I346" s="104"/>
      <c r="J346" s="104"/>
    </row>
    <row r="347" spans="4:10" ht="12.75">
      <c r="D347" s="104"/>
      <c r="E347" s="104"/>
      <c r="F347" s="104"/>
      <c r="G347" s="104"/>
      <c r="H347" s="104"/>
      <c r="I347" s="104"/>
      <c r="J347" s="104"/>
    </row>
    <row r="348" spans="4:10" ht="12.75">
      <c r="D348" s="104"/>
      <c r="E348" s="104"/>
      <c r="F348" s="104"/>
      <c r="G348" s="104"/>
      <c r="H348" s="104"/>
      <c r="I348" s="104"/>
      <c r="J348" s="104"/>
    </row>
    <row r="349" spans="4:10" ht="12.75">
      <c r="D349" s="104"/>
      <c r="E349" s="104"/>
      <c r="F349" s="104"/>
      <c r="G349" s="104"/>
      <c r="H349" s="104"/>
      <c r="I349" s="104"/>
      <c r="J349" s="104"/>
    </row>
    <row r="350" spans="4:10" ht="12.75">
      <c r="D350" s="104"/>
      <c r="E350" s="104"/>
      <c r="F350" s="104"/>
      <c r="G350" s="104"/>
      <c r="H350" s="104"/>
      <c r="I350" s="104"/>
      <c r="J350" s="104"/>
    </row>
    <row r="351" spans="4:10" ht="12.75">
      <c r="D351" s="104"/>
      <c r="E351" s="104"/>
      <c r="F351" s="104"/>
      <c r="G351" s="104"/>
      <c r="H351" s="104"/>
      <c r="I351" s="104"/>
      <c r="J351" s="104"/>
    </row>
    <row r="352" spans="4:10" ht="12.75">
      <c r="D352" s="104"/>
      <c r="E352" s="104"/>
      <c r="F352" s="104"/>
      <c r="G352" s="104"/>
      <c r="H352" s="104"/>
      <c r="I352" s="104"/>
      <c r="J352" s="104"/>
    </row>
    <row r="353" spans="4:10" ht="12.75">
      <c r="D353" s="104"/>
      <c r="E353" s="104"/>
      <c r="F353" s="104"/>
      <c r="G353" s="104"/>
      <c r="H353" s="104"/>
      <c r="I353" s="104"/>
      <c r="J353" s="104"/>
    </row>
    <row r="354" spans="4:10" ht="12.75">
      <c r="D354" s="104"/>
      <c r="E354" s="104"/>
      <c r="F354" s="104"/>
      <c r="G354" s="104"/>
      <c r="H354" s="104"/>
      <c r="I354" s="104"/>
      <c r="J354" s="104"/>
    </row>
    <row r="355" spans="4:10" ht="12.75">
      <c r="D355" s="104"/>
      <c r="E355" s="104"/>
      <c r="F355" s="104"/>
      <c r="G355" s="104"/>
      <c r="H355" s="104"/>
      <c r="I355" s="104"/>
      <c r="J355" s="104"/>
    </row>
    <row r="356" spans="4:10" ht="12.75">
      <c r="D356" s="104"/>
      <c r="E356" s="104"/>
      <c r="F356" s="104"/>
      <c r="G356" s="104"/>
      <c r="H356" s="104"/>
      <c r="I356" s="104"/>
      <c r="J356" s="104"/>
    </row>
    <row r="357" spans="4:10" ht="12.75">
      <c r="D357" s="104"/>
      <c r="E357" s="104"/>
      <c r="F357" s="104"/>
      <c r="G357" s="104"/>
      <c r="H357" s="104"/>
      <c r="I357" s="104"/>
      <c r="J357" s="104"/>
    </row>
    <row r="358" spans="4:10" ht="12.75">
      <c r="D358" s="104"/>
      <c r="E358" s="104"/>
      <c r="F358" s="104"/>
      <c r="G358" s="104"/>
      <c r="H358" s="104"/>
      <c r="I358" s="104"/>
      <c r="J358" s="104"/>
    </row>
    <row r="359" spans="4:10" ht="12.75">
      <c r="D359" s="104"/>
      <c r="E359" s="104"/>
      <c r="F359" s="104"/>
      <c r="G359" s="104"/>
      <c r="H359" s="104"/>
      <c r="I359" s="104"/>
      <c r="J359" s="104"/>
    </row>
    <row r="360" spans="4:10" ht="12.75">
      <c r="D360" s="104"/>
      <c r="E360" s="104"/>
      <c r="F360" s="104"/>
      <c r="G360" s="104"/>
      <c r="H360" s="104"/>
      <c r="I360" s="104"/>
      <c r="J360" s="104"/>
    </row>
    <row r="361" spans="4:10" ht="12.75">
      <c r="D361" s="104"/>
      <c r="E361" s="104"/>
      <c r="F361" s="104"/>
      <c r="G361" s="104"/>
      <c r="H361" s="104"/>
      <c r="I361" s="104"/>
      <c r="J361" s="104"/>
    </row>
    <row r="362" spans="4:10" ht="12.75">
      <c r="D362" s="104"/>
      <c r="E362" s="104"/>
      <c r="F362" s="104"/>
      <c r="G362" s="104"/>
      <c r="H362" s="104"/>
      <c r="I362" s="104"/>
      <c r="J362" s="104"/>
    </row>
    <row r="363" spans="4:10" ht="12.75">
      <c r="D363" s="104"/>
      <c r="E363" s="104"/>
      <c r="F363" s="104"/>
      <c r="G363" s="104"/>
      <c r="H363" s="104"/>
      <c r="I363" s="104"/>
      <c r="J363" s="104"/>
    </row>
    <row r="364" spans="4:10" ht="12.75">
      <c r="D364" s="104"/>
      <c r="E364" s="104"/>
      <c r="F364" s="104"/>
      <c r="G364" s="104"/>
      <c r="H364" s="104"/>
      <c r="I364" s="104"/>
      <c r="J364" s="104"/>
    </row>
    <row r="365" spans="4:10" ht="12.75">
      <c r="D365" s="104"/>
      <c r="E365" s="104"/>
      <c r="F365" s="104"/>
      <c r="G365" s="104"/>
      <c r="H365" s="104"/>
      <c r="I365" s="104"/>
      <c r="J365" s="104"/>
    </row>
    <row r="366" spans="4:10" ht="12.75">
      <c r="D366" s="104"/>
      <c r="E366" s="104"/>
      <c r="F366" s="104"/>
      <c r="G366" s="104"/>
      <c r="H366" s="104"/>
      <c r="I366" s="104"/>
      <c r="J366" s="104"/>
    </row>
    <row r="367" spans="4:10" ht="12.75">
      <c r="D367" s="104"/>
      <c r="E367" s="104"/>
      <c r="F367" s="104"/>
      <c r="G367" s="104"/>
      <c r="H367" s="104"/>
      <c r="I367" s="104"/>
      <c r="J367" s="104"/>
    </row>
    <row r="368" spans="4:10" ht="12.75">
      <c r="D368" s="104"/>
      <c r="E368" s="104"/>
      <c r="F368" s="104"/>
      <c r="G368" s="104"/>
      <c r="H368" s="104"/>
      <c r="I368" s="104"/>
      <c r="J368" s="104"/>
    </row>
    <row r="369" spans="4:10" ht="12.75">
      <c r="D369" s="104"/>
      <c r="E369" s="104"/>
      <c r="F369" s="104"/>
      <c r="G369" s="104"/>
      <c r="H369" s="104"/>
      <c r="I369" s="104"/>
      <c r="J369" s="104"/>
    </row>
    <row r="370" spans="4:10" ht="12.75">
      <c r="D370" s="104"/>
      <c r="E370" s="104"/>
      <c r="F370" s="104"/>
      <c r="G370" s="104"/>
      <c r="H370" s="104"/>
      <c r="I370" s="104"/>
      <c r="J370" s="104"/>
    </row>
    <row r="371" spans="4:10" ht="12.75">
      <c r="D371" s="104"/>
      <c r="E371" s="104"/>
      <c r="F371" s="104"/>
      <c r="G371" s="104"/>
      <c r="H371" s="104"/>
      <c r="I371" s="104"/>
      <c r="J371" s="104"/>
    </row>
    <row r="372" spans="4:10" ht="12.75">
      <c r="D372" s="104"/>
      <c r="E372" s="104"/>
      <c r="F372" s="104"/>
      <c r="G372" s="104"/>
      <c r="H372" s="104"/>
      <c r="I372" s="104"/>
      <c r="J372" s="104"/>
    </row>
    <row r="373" spans="4:10" ht="12.75">
      <c r="D373" s="104"/>
      <c r="E373" s="104"/>
      <c r="F373" s="104"/>
      <c r="G373" s="104"/>
      <c r="H373" s="104"/>
      <c r="I373" s="104"/>
      <c r="J373" s="104"/>
    </row>
    <row r="374" spans="4:10" ht="12.75">
      <c r="D374" s="104"/>
      <c r="E374" s="104"/>
      <c r="F374" s="104"/>
      <c r="G374" s="104"/>
      <c r="H374" s="104"/>
      <c r="I374" s="104"/>
      <c r="J374" s="104"/>
    </row>
    <row r="375" spans="4:10" ht="12.75">
      <c r="D375" s="104"/>
      <c r="E375" s="104"/>
      <c r="F375" s="104"/>
      <c r="G375" s="104"/>
      <c r="H375" s="104"/>
      <c r="I375" s="104"/>
      <c r="J375" s="104"/>
    </row>
    <row r="376" spans="4:10" ht="12.75">
      <c r="D376" s="104"/>
      <c r="E376" s="104"/>
      <c r="F376" s="104"/>
      <c r="G376" s="104"/>
      <c r="H376" s="104"/>
      <c r="I376" s="104"/>
      <c r="J376" s="104"/>
    </row>
    <row r="377" spans="4:10" ht="12.75">
      <c r="D377" s="104"/>
      <c r="E377" s="104"/>
      <c r="F377" s="104"/>
      <c r="G377" s="104"/>
      <c r="H377" s="104"/>
      <c r="I377" s="104"/>
      <c r="J377" s="104"/>
    </row>
    <row r="378" spans="4:10" ht="12.75">
      <c r="D378" s="104"/>
      <c r="E378" s="104"/>
      <c r="F378" s="104"/>
      <c r="G378" s="104"/>
      <c r="H378" s="104"/>
      <c r="I378" s="104"/>
      <c r="J378" s="104"/>
    </row>
    <row r="379" spans="4:10" ht="12.75">
      <c r="D379" s="104"/>
      <c r="E379" s="104"/>
      <c r="F379" s="104"/>
      <c r="G379" s="104"/>
      <c r="H379" s="104"/>
      <c r="I379" s="104"/>
      <c r="J379" s="104"/>
    </row>
    <row r="380" spans="4:10" ht="12.75">
      <c r="D380" s="104"/>
      <c r="E380" s="104"/>
      <c r="F380" s="104"/>
      <c r="G380" s="104"/>
      <c r="H380" s="104"/>
      <c r="I380" s="104"/>
      <c r="J380" s="104"/>
    </row>
    <row r="381" spans="4:10" ht="12.75">
      <c r="D381" s="104"/>
      <c r="E381" s="104"/>
      <c r="F381" s="104"/>
      <c r="G381" s="104"/>
      <c r="H381" s="104"/>
      <c r="I381" s="104"/>
      <c r="J381" s="104"/>
    </row>
    <row r="382" spans="4:10" ht="12.75">
      <c r="D382" s="104"/>
      <c r="E382" s="104"/>
      <c r="F382" s="104"/>
      <c r="G382" s="104"/>
      <c r="H382" s="104"/>
      <c r="I382" s="104"/>
      <c r="J382" s="104"/>
    </row>
    <row r="383" spans="4:10" ht="12.75">
      <c r="D383" s="104"/>
      <c r="E383" s="104"/>
      <c r="F383" s="104"/>
      <c r="G383" s="104"/>
      <c r="H383" s="104"/>
      <c r="I383" s="104"/>
      <c r="J383" s="104"/>
    </row>
    <row r="384" spans="4:10" ht="12.75">
      <c r="D384" s="104"/>
      <c r="E384" s="104"/>
      <c r="F384" s="104"/>
      <c r="G384" s="104"/>
      <c r="H384" s="104"/>
      <c r="I384" s="104"/>
      <c r="J384" s="104"/>
    </row>
    <row r="385" spans="4:10" ht="12.75">
      <c r="D385" s="104"/>
      <c r="E385" s="104"/>
      <c r="F385" s="104"/>
      <c r="G385" s="104"/>
      <c r="H385" s="104"/>
      <c r="I385" s="104"/>
      <c r="J385" s="104"/>
    </row>
    <row r="386" spans="4:10" ht="12.75">
      <c r="D386" s="104"/>
      <c r="E386" s="104"/>
      <c r="F386" s="104"/>
      <c r="G386" s="104"/>
      <c r="H386" s="104"/>
      <c r="I386" s="104"/>
      <c r="J386" s="104"/>
    </row>
    <row r="387" spans="4:10" ht="12.75">
      <c r="D387" s="104"/>
      <c r="E387" s="104"/>
      <c r="F387" s="104"/>
      <c r="G387" s="104"/>
      <c r="H387" s="104"/>
      <c r="I387" s="104"/>
      <c r="J387" s="104"/>
    </row>
    <row r="388" spans="4:10" ht="12.75">
      <c r="D388" s="104"/>
      <c r="E388" s="104"/>
      <c r="F388" s="104"/>
      <c r="G388" s="104"/>
      <c r="H388" s="104"/>
      <c r="I388" s="104"/>
      <c r="J388" s="104"/>
    </row>
    <row r="389" spans="4:10" ht="12.75">
      <c r="D389" s="104"/>
      <c r="E389" s="104"/>
      <c r="F389" s="104"/>
      <c r="G389" s="104"/>
      <c r="H389" s="104"/>
      <c r="I389" s="104"/>
      <c r="J389" s="104"/>
    </row>
    <row r="390" spans="4:10" ht="12.75">
      <c r="D390" s="104"/>
      <c r="E390" s="104"/>
      <c r="F390" s="104"/>
      <c r="G390" s="104"/>
      <c r="H390" s="104"/>
      <c r="I390" s="104"/>
      <c r="J390" s="104"/>
    </row>
    <row r="391" spans="4:10" ht="12.75">
      <c r="D391" s="104"/>
      <c r="E391" s="104"/>
      <c r="F391" s="104"/>
      <c r="G391" s="104"/>
      <c r="H391" s="104"/>
      <c r="I391" s="104"/>
      <c r="J391" s="104"/>
    </row>
    <row r="392" spans="4:10" ht="12.75">
      <c r="D392" s="104"/>
      <c r="E392" s="104"/>
      <c r="F392" s="104"/>
      <c r="G392" s="104"/>
      <c r="H392" s="104"/>
      <c r="I392" s="104"/>
      <c r="J392" s="104"/>
    </row>
    <row r="393" spans="4:10" ht="12.75">
      <c r="D393" s="104"/>
      <c r="E393" s="104"/>
      <c r="F393" s="104"/>
      <c r="G393" s="104"/>
      <c r="H393" s="104"/>
      <c r="I393" s="104"/>
      <c r="J393" s="104"/>
    </row>
    <row r="394" spans="4:10" ht="12.75">
      <c r="D394" s="104"/>
      <c r="E394" s="104"/>
      <c r="F394" s="104"/>
      <c r="G394" s="104"/>
      <c r="H394" s="104"/>
      <c r="I394" s="104"/>
      <c r="J394" s="104"/>
    </row>
    <row r="395" spans="4:10" ht="12.75">
      <c r="D395" s="104"/>
      <c r="E395" s="104"/>
      <c r="F395" s="104"/>
      <c r="G395" s="104"/>
      <c r="H395" s="104"/>
      <c r="I395" s="104"/>
      <c r="J395" s="104"/>
    </row>
    <row r="396" spans="4:10" ht="12.75">
      <c r="D396" s="104"/>
      <c r="E396" s="104"/>
      <c r="F396" s="104"/>
      <c r="G396" s="104"/>
      <c r="H396" s="104"/>
      <c r="I396" s="104"/>
      <c r="J396" s="104"/>
    </row>
    <row r="397" spans="4:10" ht="12.75">
      <c r="D397" s="104"/>
      <c r="E397" s="104"/>
      <c r="F397" s="104"/>
      <c r="G397" s="104"/>
      <c r="H397" s="104"/>
      <c r="I397" s="104"/>
      <c r="J397" s="104"/>
    </row>
    <row r="398" spans="4:10" ht="12.75">
      <c r="D398" s="104"/>
      <c r="E398" s="104"/>
      <c r="F398" s="104"/>
      <c r="G398" s="104"/>
      <c r="H398" s="104"/>
      <c r="I398" s="104"/>
      <c r="J398" s="104"/>
    </row>
    <row r="399" spans="4:10" ht="12.75">
      <c r="D399" s="104"/>
      <c r="E399" s="104"/>
      <c r="F399" s="104"/>
      <c r="G399" s="104"/>
      <c r="H399" s="104"/>
      <c r="I399" s="104"/>
      <c r="J399" s="104"/>
    </row>
    <row r="400" spans="4:10" ht="12.75">
      <c r="D400" s="104"/>
      <c r="E400" s="104"/>
      <c r="F400" s="104"/>
      <c r="G400" s="104"/>
      <c r="H400" s="104"/>
      <c r="I400" s="104"/>
      <c r="J400" s="104"/>
    </row>
    <row r="401" spans="4:10" ht="12.75">
      <c r="D401" s="104"/>
      <c r="E401" s="104"/>
      <c r="F401" s="104"/>
      <c r="G401" s="104"/>
      <c r="H401" s="104"/>
      <c r="I401" s="104"/>
      <c r="J401" s="104"/>
    </row>
    <row r="402" spans="4:10" ht="12.75">
      <c r="D402" s="104"/>
      <c r="E402" s="104"/>
      <c r="F402" s="104"/>
      <c r="G402" s="104"/>
      <c r="H402" s="104"/>
      <c r="I402" s="104"/>
      <c r="J402" s="104"/>
    </row>
    <row r="403" spans="4:10" ht="12.75">
      <c r="D403" s="104"/>
      <c r="E403" s="104"/>
      <c r="F403" s="104"/>
      <c r="G403" s="104"/>
      <c r="H403" s="104"/>
      <c r="I403" s="104"/>
      <c r="J403" s="104"/>
    </row>
    <row r="404" spans="4:10" ht="12.75">
      <c r="D404" s="104"/>
      <c r="E404" s="104"/>
      <c r="F404" s="104"/>
      <c r="G404" s="104"/>
      <c r="H404" s="104"/>
      <c r="I404" s="104"/>
      <c r="J404" s="104"/>
    </row>
    <row r="405" spans="4:10" ht="12.75">
      <c r="D405" s="104"/>
      <c r="E405" s="104"/>
      <c r="F405" s="104"/>
      <c r="G405" s="104"/>
      <c r="H405" s="104"/>
      <c r="I405" s="104"/>
      <c r="J405" s="104"/>
    </row>
    <row r="406" spans="4:10" ht="12.75">
      <c r="D406" s="104"/>
      <c r="E406" s="104"/>
      <c r="F406" s="104"/>
      <c r="G406" s="104"/>
      <c r="H406" s="104"/>
      <c r="I406" s="104"/>
      <c r="J406" s="104"/>
    </row>
    <row r="407" spans="4:10" ht="12.75">
      <c r="D407" s="104"/>
      <c r="E407" s="104"/>
      <c r="F407" s="104"/>
      <c r="G407" s="104"/>
      <c r="H407" s="104"/>
      <c r="I407" s="104"/>
      <c r="J407" s="104"/>
    </row>
    <row r="408" spans="4:10" ht="12.75">
      <c r="D408" s="104"/>
      <c r="E408" s="104"/>
      <c r="F408" s="104"/>
      <c r="G408" s="104"/>
      <c r="H408" s="104"/>
      <c r="I408" s="104"/>
      <c r="J408" s="104"/>
    </row>
    <row r="409" spans="4:10" ht="12.75">
      <c r="D409" s="104"/>
      <c r="E409" s="104"/>
      <c r="F409" s="104"/>
      <c r="G409" s="104"/>
      <c r="H409" s="104"/>
      <c r="I409" s="104"/>
      <c r="J409" s="104"/>
    </row>
    <row r="410" spans="4:10" ht="12.75">
      <c r="D410" s="104"/>
      <c r="E410" s="104"/>
      <c r="F410" s="104"/>
      <c r="G410" s="104"/>
      <c r="H410" s="104"/>
      <c r="I410" s="104"/>
      <c r="J410" s="104"/>
    </row>
    <row r="411" spans="4:10" ht="12.75">
      <c r="D411" s="104"/>
      <c r="E411" s="104"/>
      <c r="F411" s="104"/>
      <c r="G411" s="104"/>
      <c r="H411" s="104"/>
      <c r="I411" s="104"/>
      <c r="J411" s="104"/>
    </row>
    <row r="412" spans="4:10" ht="12.75">
      <c r="D412" s="104"/>
      <c r="E412" s="104"/>
      <c r="F412" s="104"/>
      <c r="G412" s="104"/>
      <c r="H412" s="104"/>
      <c r="I412" s="104"/>
      <c r="J412" s="104"/>
    </row>
    <row r="413" spans="4:10" ht="12.75">
      <c r="D413" s="104"/>
      <c r="E413" s="104"/>
      <c r="F413" s="104"/>
      <c r="G413" s="104"/>
      <c r="H413" s="104"/>
      <c r="I413" s="104"/>
      <c r="J413" s="104"/>
    </row>
    <row r="414" spans="4:10" ht="12.75">
      <c r="D414" s="104"/>
      <c r="E414" s="104"/>
      <c r="F414" s="104"/>
      <c r="G414" s="104"/>
      <c r="H414" s="104"/>
      <c r="I414" s="104"/>
      <c r="J414" s="104"/>
    </row>
    <row r="415" spans="4:10" ht="12.75">
      <c r="D415" s="104"/>
      <c r="E415" s="104"/>
      <c r="F415" s="104"/>
      <c r="G415" s="104"/>
      <c r="H415" s="104"/>
      <c r="I415" s="104"/>
      <c r="J415" s="104"/>
    </row>
    <row r="416" spans="4:10" ht="12.75">
      <c r="D416" s="104"/>
      <c r="E416" s="104"/>
      <c r="F416" s="104"/>
      <c r="G416" s="104"/>
      <c r="H416" s="104"/>
      <c r="I416" s="104"/>
      <c r="J416" s="104"/>
    </row>
    <row r="417" spans="4:10" ht="12.75">
      <c r="D417" s="104"/>
      <c r="E417" s="104"/>
      <c r="F417" s="104"/>
      <c r="G417" s="104"/>
      <c r="H417" s="104"/>
      <c r="I417" s="104"/>
      <c r="J417" s="104"/>
    </row>
    <row r="418" spans="4:10" ht="12.75">
      <c r="D418" s="104"/>
      <c r="E418" s="104"/>
      <c r="F418" s="104"/>
      <c r="G418" s="104"/>
      <c r="H418" s="104"/>
      <c r="I418" s="104"/>
      <c r="J418" s="104"/>
    </row>
    <row r="419" spans="4:10" ht="12.75">
      <c r="D419" s="104"/>
      <c r="E419" s="104"/>
      <c r="F419" s="104"/>
      <c r="G419" s="104"/>
      <c r="H419" s="104"/>
      <c r="I419" s="104"/>
      <c r="J419" s="104"/>
    </row>
    <row r="420" spans="4:10" ht="12.75">
      <c r="D420" s="104"/>
      <c r="E420" s="104"/>
      <c r="F420" s="104"/>
      <c r="G420" s="104"/>
      <c r="H420" s="104"/>
      <c r="I420" s="104"/>
      <c r="J420" s="104"/>
    </row>
    <row r="421" spans="4:10" ht="12.75">
      <c r="D421" s="104"/>
      <c r="E421" s="104"/>
      <c r="F421" s="104"/>
      <c r="G421" s="104"/>
      <c r="H421" s="104"/>
      <c r="I421" s="104"/>
      <c r="J421" s="104"/>
    </row>
    <row r="422" spans="4:10" ht="12.75">
      <c r="D422" s="104"/>
      <c r="E422" s="104"/>
      <c r="F422" s="104"/>
      <c r="G422" s="104"/>
      <c r="H422" s="104"/>
      <c r="I422" s="104"/>
      <c r="J422" s="104"/>
    </row>
    <row r="423" spans="4:10" ht="12.75">
      <c r="D423" s="104"/>
      <c r="E423" s="104"/>
      <c r="F423" s="104"/>
      <c r="G423" s="104"/>
      <c r="H423" s="104"/>
      <c r="I423" s="104"/>
      <c r="J423" s="104"/>
    </row>
    <row r="424" spans="4:10" ht="12.75">
      <c r="D424" s="104"/>
      <c r="E424" s="104"/>
      <c r="F424" s="104"/>
      <c r="G424" s="104"/>
      <c r="H424" s="104"/>
      <c r="I424" s="104"/>
      <c r="J424" s="104"/>
    </row>
    <row r="425" spans="4:10" ht="12.75">
      <c r="D425" s="104"/>
      <c r="E425" s="104"/>
      <c r="F425" s="104"/>
      <c r="G425" s="104"/>
      <c r="H425" s="104"/>
      <c r="I425" s="104"/>
      <c r="J425" s="104"/>
    </row>
    <row r="426" spans="4:10" ht="12.75">
      <c r="D426" s="104"/>
      <c r="E426" s="104"/>
      <c r="F426" s="104"/>
      <c r="G426" s="104"/>
      <c r="H426" s="104"/>
      <c r="I426" s="104"/>
      <c r="J426" s="104"/>
    </row>
    <row r="427" spans="4:10" ht="12.75">
      <c r="D427" s="104"/>
      <c r="E427" s="104"/>
      <c r="F427" s="104"/>
      <c r="G427" s="104"/>
      <c r="H427" s="104"/>
      <c r="I427" s="104"/>
      <c r="J427" s="104"/>
    </row>
    <row r="428" spans="4:10" ht="12.75">
      <c r="D428" s="104"/>
      <c r="E428" s="104"/>
      <c r="F428" s="104"/>
      <c r="G428" s="104"/>
      <c r="H428" s="104"/>
      <c r="I428" s="104"/>
      <c r="J428" s="104"/>
    </row>
    <row r="429" spans="4:10" ht="12.75">
      <c r="D429" s="104"/>
      <c r="E429" s="104"/>
      <c r="F429" s="104"/>
      <c r="G429" s="104"/>
      <c r="H429" s="104"/>
      <c r="I429" s="104"/>
      <c r="J429" s="104"/>
    </row>
    <row r="430" spans="4:10" ht="12.75">
      <c r="D430" s="104"/>
      <c r="E430" s="104"/>
      <c r="F430" s="104"/>
      <c r="G430" s="104"/>
      <c r="H430" s="104"/>
      <c r="I430" s="104"/>
      <c r="J430" s="104"/>
    </row>
    <row r="431" spans="4:10" ht="12.75">
      <c r="D431" s="104"/>
      <c r="E431" s="104"/>
      <c r="F431" s="104"/>
      <c r="G431" s="104"/>
      <c r="H431" s="104"/>
      <c r="I431" s="104"/>
      <c r="J431" s="104"/>
    </row>
    <row r="432" spans="4:10" ht="12.75">
      <c r="D432" s="104"/>
      <c r="E432" s="104"/>
      <c r="F432" s="104"/>
      <c r="G432" s="104"/>
      <c r="H432" s="104"/>
      <c r="I432" s="104"/>
      <c r="J432" s="104"/>
    </row>
    <row r="433" spans="4:10" ht="12.75">
      <c r="D433" s="104"/>
      <c r="E433" s="104"/>
      <c r="F433" s="104"/>
      <c r="G433" s="104"/>
      <c r="H433" s="104"/>
      <c r="I433" s="104"/>
      <c r="J433" s="104"/>
    </row>
    <row r="434" spans="4:10" ht="12.75">
      <c r="D434" s="104"/>
      <c r="E434" s="104"/>
      <c r="F434" s="104"/>
      <c r="G434" s="104"/>
      <c r="H434" s="104"/>
      <c r="I434" s="104"/>
      <c r="J434" s="104"/>
    </row>
    <row r="435" spans="4:10" ht="12.75">
      <c r="D435" s="104"/>
      <c r="E435" s="104"/>
      <c r="F435" s="104"/>
      <c r="G435" s="104"/>
      <c r="H435" s="104"/>
      <c r="I435" s="104"/>
      <c r="J435" s="104"/>
    </row>
    <row r="436" spans="4:10" ht="12.75">
      <c r="D436" s="104"/>
      <c r="E436" s="104"/>
      <c r="F436" s="104"/>
      <c r="G436" s="104"/>
      <c r="H436" s="104"/>
      <c r="I436" s="104"/>
      <c r="J436" s="104"/>
    </row>
    <row r="437" spans="4:10" ht="12.75">
      <c r="D437" s="104"/>
      <c r="E437" s="104"/>
      <c r="F437" s="104"/>
      <c r="G437" s="104"/>
      <c r="H437" s="104"/>
      <c r="I437" s="104"/>
      <c r="J437" s="104"/>
    </row>
    <row r="438" spans="4:10" ht="12.75">
      <c r="D438" s="104"/>
      <c r="E438" s="104"/>
      <c r="F438" s="104"/>
      <c r="G438" s="104"/>
      <c r="H438" s="104"/>
      <c r="I438" s="104"/>
      <c r="J438" s="104"/>
    </row>
    <row r="439" spans="4:10" ht="12.75">
      <c r="D439" s="104"/>
      <c r="E439" s="104"/>
      <c r="F439" s="104"/>
      <c r="G439" s="104"/>
      <c r="H439" s="104"/>
      <c r="I439" s="104"/>
      <c r="J439" s="104"/>
    </row>
    <row r="440" spans="4:10" ht="12.75">
      <c r="D440" s="104"/>
      <c r="E440" s="104"/>
      <c r="F440" s="104"/>
      <c r="G440" s="104"/>
      <c r="H440" s="104"/>
      <c r="I440" s="104"/>
      <c r="J440" s="104"/>
    </row>
    <row r="441" spans="4:10" ht="12.75">
      <c r="D441" s="104"/>
      <c r="E441" s="104"/>
      <c r="F441" s="104"/>
      <c r="G441" s="104"/>
      <c r="H441" s="104"/>
      <c r="I441" s="104"/>
      <c r="J441" s="104"/>
    </row>
    <row r="442" spans="4:10" ht="12.75">
      <c r="D442" s="104"/>
      <c r="E442" s="104"/>
      <c r="F442" s="104"/>
      <c r="G442" s="104"/>
      <c r="H442" s="104"/>
      <c r="I442" s="104"/>
      <c r="J442" s="104"/>
    </row>
    <row r="443" spans="4:10" ht="12.75">
      <c r="D443" s="104"/>
      <c r="E443" s="104"/>
      <c r="F443" s="104"/>
      <c r="G443" s="104"/>
      <c r="H443" s="104"/>
      <c r="I443" s="104"/>
      <c r="J443" s="104"/>
    </row>
    <row r="444" spans="4:10" ht="12.75">
      <c r="D444" s="104"/>
      <c r="E444" s="104"/>
      <c r="F444" s="104"/>
      <c r="G444" s="104"/>
      <c r="H444" s="104"/>
      <c r="I444" s="104"/>
      <c r="J444" s="104"/>
    </row>
    <row r="445" spans="4:10" ht="12.75">
      <c r="D445" s="104"/>
      <c r="E445" s="104"/>
      <c r="F445" s="104"/>
      <c r="G445" s="104"/>
      <c r="H445" s="104"/>
      <c r="I445" s="104"/>
      <c r="J445" s="104"/>
    </row>
    <row r="446" spans="4:10" ht="12.75">
      <c r="D446" s="104"/>
      <c r="E446" s="104"/>
      <c r="F446" s="104"/>
      <c r="G446" s="104"/>
      <c r="H446" s="104"/>
      <c r="I446" s="104"/>
      <c r="J446" s="104"/>
    </row>
    <row r="447" spans="4:10" ht="12.75">
      <c r="D447" s="104"/>
      <c r="E447" s="104"/>
      <c r="F447" s="104"/>
      <c r="G447" s="104"/>
      <c r="H447" s="104"/>
      <c r="I447" s="104"/>
      <c r="J447" s="104"/>
    </row>
    <row r="448" spans="4:10" ht="12.75">
      <c r="D448" s="104"/>
      <c r="E448" s="104"/>
      <c r="F448" s="104"/>
      <c r="G448" s="104"/>
      <c r="H448" s="104"/>
      <c r="I448" s="104"/>
      <c r="J448" s="104"/>
    </row>
    <row r="449" spans="4:10" ht="12.75">
      <c r="D449" s="104"/>
      <c r="E449" s="104"/>
      <c r="F449" s="104"/>
      <c r="G449" s="104"/>
      <c r="H449" s="104"/>
      <c r="I449" s="104"/>
      <c r="J449" s="104"/>
    </row>
    <row r="450" spans="4:10" ht="12.75">
      <c r="D450" s="104"/>
      <c r="E450" s="104"/>
      <c r="F450" s="104"/>
      <c r="G450" s="104"/>
      <c r="H450" s="104"/>
      <c r="I450" s="104"/>
      <c r="J450" s="104"/>
    </row>
    <row r="451" spans="4:10" ht="12.75">
      <c r="D451" s="104"/>
      <c r="E451" s="104"/>
      <c r="F451" s="104"/>
      <c r="G451" s="104"/>
      <c r="H451" s="104"/>
      <c r="I451" s="104"/>
      <c r="J451" s="104"/>
    </row>
    <row r="452" spans="4:10" ht="12.75">
      <c r="D452" s="104"/>
      <c r="E452" s="104"/>
      <c r="F452" s="104"/>
      <c r="G452" s="104"/>
      <c r="H452" s="104"/>
      <c r="I452" s="104"/>
      <c r="J452" s="104"/>
    </row>
    <row r="453" spans="4:10" ht="12.75">
      <c r="D453" s="104"/>
      <c r="E453" s="104"/>
      <c r="F453" s="104"/>
      <c r="G453" s="104"/>
      <c r="H453" s="104"/>
      <c r="I453" s="104"/>
      <c r="J453" s="104"/>
    </row>
    <row r="454" spans="4:10" ht="12.75">
      <c r="D454" s="104"/>
      <c r="E454" s="104"/>
      <c r="F454" s="104"/>
      <c r="G454" s="104"/>
      <c r="H454" s="104"/>
      <c r="I454" s="104"/>
      <c r="J454" s="104"/>
    </row>
    <row r="455" spans="4:10" ht="12.75">
      <c r="D455" s="104"/>
      <c r="E455" s="104"/>
      <c r="F455" s="104"/>
      <c r="G455" s="104"/>
      <c r="H455" s="104"/>
      <c r="I455" s="104"/>
      <c r="J455" s="104"/>
    </row>
    <row r="456" spans="4:10" ht="12.75">
      <c r="D456" s="104"/>
      <c r="E456" s="104"/>
      <c r="F456" s="104"/>
      <c r="G456" s="104"/>
      <c r="H456" s="104"/>
      <c r="I456" s="104"/>
      <c r="J456" s="104"/>
    </row>
    <row r="457" spans="4:10" ht="12.75">
      <c r="D457" s="104"/>
      <c r="E457" s="104"/>
      <c r="F457" s="104"/>
      <c r="G457" s="104"/>
      <c r="H457" s="104"/>
      <c r="I457" s="104"/>
      <c r="J457" s="104"/>
    </row>
    <row r="458" spans="4:10" ht="12.75">
      <c r="D458" s="104"/>
      <c r="E458" s="104"/>
      <c r="F458" s="104"/>
      <c r="G458" s="104"/>
      <c r="H458" s="104"/>
      <c r="I458" s="104"/>
      <c r="J458" s="104"/>
    </row>
    <row r="459" spans="4:10" ht="12.75">
      <c r="D459" s="104"/>
      <c r="E459" s="104"/>
      <c r="F459" s="104"/>
      <c r="G459" s="104"/>
      <c r="H459" s="104"/>
      <c r="I459" s="104"/>
      <c r="J459" s="104"/>
    </row>
    <row r="460" spans="4:10" ht="12.75">
      <c r="D460" s="104"/>
      <c r="E460" s="104"/>
      <c r="F460" s="104"/>
      <c r="G460" s="104"/>
      <c r="H460" s="104"/>
      <c r="I460" s="104"/>
      <c r="J460" s="104"/>
    </row>
    <row r="461" spans="4:10" ht="12.75">
      <c r="D461" s="104"/>
      <c r="E461" s="104"/>
      <c r="F461" s="104"/>
      <c r="G461" s="104"/>
      <c r="H461" s="104"/>
      <c r="I461" s="104"/>
      <c r="J461" s="104"/>
    </row>
    <row r="462" spans="4:10" ht="12.75">
      <c r="D462" s="104"/>
      <c r="E462" s="104"/>
      <c r="F462" s="104"/>
      <c r="G462" s="104"/>
      <c r="H462" s="104"/>
      <c r="I462" s="104"/>
      <c r="J462" s="104"/>
    </row>
    <row r="463" spans="4:10" ht="12.75">
      <c r="D463" s="104"/>
      <c r="E463" s="104"/>
      <c r="F463" s="104"/>
      <c r="G463" s="104"/>
      <c r="H463" s="104"/>
      <c r="I463" s="104"/>
      <c r="J463" s="104"/>
    </row>
  </sheetData>
  <sheetProtection/>
  <mergeCells count="29">
    <mergeCell ref="I1:N2"/>
    <mergeCell ref="A8:E8"/>
    <mergeCell ref="A5:L5"/>
    <mergeCell ref="A115:C115"/>
    <mergeCell ref="A9:C9"/>
    <mergeCell ref="A99:C99"/>
    <mergeCell ref="L4:N4"/>
    <mergeCell ref="A123:C123"/>
    <mergeCell ref="A269:C269"/>
    <mergeCell ref="A126:C126"/>
    <mergeCell ref="A116:C116"/>
    <mergeCell ref="A208:C208"/>
    <mergeCell ref="A225:C225"/>
    <mergeCell ref="A226:C226"/>
    <mergeCell ref="A209:C209"/>
    <mergeCell ref="A122:C122"/>
    <mergeCell ref="A244:C244"/>
    <mergeCell ref="A277:C277"/>
    <mergeCell ref="A260:C260"/>
    <mergeCell ref="A261:C261"/>
    <mergeCell ref="A283:C283"/>
    <mergeCell ref="A282:C282"/>
    <mergeCell ref="A278:C278"/>
    <mergeCell ref="A199:C199"/>
    <mergeCell ref="A194:C194"/>
    <mergeCell ref="A198:C198"/>
    <mergeCell ref="A127:C127"/>
    <mergeCell ref="A137:C137"/>
    <mergeCell ref="A193:C193"/>
  </mergeCells>
  <printOptions/>
  <pageMargins left="0.7874015748031497" right="0.1968503937007874" top="0" bottom="0" header="0" footer="0"/>
  <pageSetup fitToHeight="2" fitToWidth="1" horizontalDpi="600" verticalDpi="600" orientation="portrait" paperSize="9" scale="43" r:id="rId1"/>
  <rowBreaks count="1" manualBreakCount="1">
    <brk id="13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6"/>
  <sheetViews>
    <sheetView tabSelected="1" view="pageBreakPreview" zoomScale="75" zoomScaleNormal="75" zoomScaleSheetLayoutView="75" zoomScalePageLayoutView="0" workbookViewId="0" topLeftCell="A1">
      <pane xSplit="3" ySplit="8" topLeftCell="E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B139" sqref="B139"/>
    </sheetView>
  </sheetViews>
  <sheetFormatPr defaultColWidth="9.00390625" defaultRowHeight="12.75"/>
  <cols>
    <col min="1" max="1" width="7.625" style="1" customWidth="1"/>
    <col min="2" max="2" width="6.625" style="2" customWidth="1"/>
    <col min="3" max="3" width="55.25390625" style="1" customWidth="1"/>
    <col min="4" max="4" width="14.125" style="1" hidden="1" customWidth="1"/>
    <col min="5" max="5" width="15.375" style="1" customWidth="1"/>
    <col min="6" max="9" width="14.875" style="1" customWidth="1"/>
    <col min="10" max="10" width="16.25390625" style="1" customWidth="1"/>
    <col min="11" max="11" width="11.00390625" style="1" customWidth="1"/>
    <col min="12" max="12" width="11.25390625" style="1" customWidth="1"/>
    <col min="13" max="16384" width="9.125" style="1" customWidth="1"/>
  </cols>
  <sheetData>
    <row r="1" spans="2:14" s="42" customFormat="1" ht="83.25" customHeight="1">
      <c r="B1" s="43"/>
      <c r="C1" s="45"/>
      <c r="D1" s="45"/>
      <c r="E1" s="45"/>
      <c r="F1" s="45"/>
      <c r="G1" s="45"/>
      <c r="H1" s="45"/>
      <c r="I1" s="45"/>
      <c r="J1" s="152" t="s">
        <v>184</v>
      </c>
      <c r="K1" s="153"/>
      <c r="L1" s="153"/>
      <c r="M1" s="153"/>
      <c r="N1" s="154"/>
    </row>
    <row r="2" spans="2:14" s="42" customFormat="1" ht="13.5">
      <c r="B2" s="43"/>
      <c r="J2" s="153"/>
      <c r="K2" s="153"/>
      <c r="L2" s="153"/>
      <c r="M2" s="153"/>
      <c r="N2" s="154"/>
    </row>
    <row r="3" s="42" customFormat="1" ht="13.5">
      <c r="B3" s="43"/>
    </row>
    <row r="4" spans="1:10" s="42" customFormat="1" ht="38.25" customHeight="1">
      <c r="A4" s="141" t="s">
        <v>183</v>
      </c>
      <c r="B4" s="141"/>
      <c r="C4" s="141"/>
      <c r="D4" s="141"/>
      <c r="E4" s="141"/>
      <c r="F4" s="141"/>
      <c r="G4" s="141"/>
      <c r="H4" s="141"/>
      <c r="I4" s="141"/>
      <c r="J4" s="141"/>
    </row>
    <row r="5" spans="2:14" s="42" customFormat="1" ht="14.25" thickBot="1">
      <c r="B5" s="43"/>
      <c r="G5" s="117">
        <f>4021+201.05-267.7-1856</f>
        <v>2098.3500000000004</v>
      </c>
      <c r="H5" s="117">
        <v>4539.8</v>
      </c>
      <c r="I5" s="117">
        <v>1946.2</v>
      </c>
      <c r="J5" s="117">
        <v>3428.2</v>
      </c>
      <c r="N5" s="42" t="s">
        <v>98</v>
      </c>
    </row>
    <row r="6" spans="2:10" s="42" customFormat="1" ht="17.25" hidden="1" thickBot="1">
      <c r="B6" s="43"/>
      <c r="E6" s="44"/>
      <c r="F6" s="44"/>
      <c r="G6" s="44">
        <v>1316</v>
      </c>
      <c r="H6" s="44"/>
      <c r="I6" s="44">
        <v>2115</v>
      </c>
      <c r="J6" s="44">
        <v>1550</v>
      </c>
    </row>
    <row r="7" spans="1:5" ht="15" customHeight="1" hidden="1" thickBot="1">
      <c r="A7" s="140"/>
      <c r="B7" s="140"/>
      <c r="C7" s="140"/>
      <c r="D7" s="140"/>
      <c r="E7" s="140"/>
    </row>
    <row r="8" spans="1:14" ht="68.25" customHeight="1" thickBot="1">
      <c r="A8" s="149" t="s">
        <v>60</v>
      </c>
      <c r="B8" s="150"/>
      <c r="C8" s="151"/>
      <c r="D8" s="112" t="s">
        <v>164</v>
      </c>
      <c r="E8" s="113" t="s">
        <v>145</v>
      </c>
      <c r="F8" s="116" t="s">
        <v>161</v>
      </c>
      <c r="G8" s="114" t="s">
        <v>97</v>
      </c>
      <c r="H8" s="114" t="s">
        <v>170</v>
      </c>
      <c r="I8" s="112" t="s">
        <v>169</v>
      </c>
      <c r="J8" s="112" t="s">
        <v>168</v>
      </c>
      <c r="K8" s="112" t="s">
        <v>157</v>
      </c>
      <c r="L8" s="112" t="s">
        <v>158</v>
      </c>
      <c r="M8" s="112" t="s">
        <v>159</v>
      </c>
      <c r="N8" s="115" t="s">
        <v>160</v>
      </c>
    </row>
    <row r="9" spans="1:14" s="5" customFormat="1" ht="20.25" customHeight="1">
      <c r="A9" s="108" t="s">
        <v>20</v>
      </c>
      <c r="B9" s="109"/>
      <c r="C9" s="110"/>
      <c r="D9" s="110"/>
      <c r="E9" s="110"/>
      <c r="F9" s="110"/>
      <c r="G9" s="110"/>
      <c r="H9" s="110"/>
      <c r="I9" s="110"/>
      <c r="J9" s="110"/>
      <c r="K9" s="111"/>
      <c r="L9" s="111"/>
      <c r="M9" s="111"/>
      <c r="N9" s="111"/>
    </row>
    <row r="10" spans="1:14" s="5" customFormat="1" ht="34.5" customHeight="1" hidden="1">
      <c r="A10" s="21" t="s">
        <v>0</v>
      </c>
      <c r="B10" s="3">
        <v>210</v>
      </c>
      <c r="C10" s="38" t="s">
        <v>29</v>
      </c>
      <c r="D10" s="85">
        <f aca="true" t="shared" si="0" ref="D10:N10">SUM(D11:D13)</f>
        <v>0</v>
      </c>
      <c r="E10" s="85">
        <f t="shared" si="0"/>
        <v>0</v>
      </c>
      <c r="F10" s="78">
        <f>SUM(F11:F13)</f>
        <v>5337.7</v>
      </c>
      <c r="G10" s="85">
        <f t="shared" si="0"/>
        <v>0</v>
      </c>
      <c r="H10" s="85"/>
      <c r="I10" s="85">
        <f t="shared" si="0"/>
        <v>0</v>
      </c>
      <c r="J10" s="85">
        <f t="shared" si="0"/>
        <v>0</v>
      </c>
      <c r="K10" s="85">
        <f t="shared" si="0"/>
        <v>0</v>
      </c>
      <c r="L10" s="85">
        <f t="shared" si="0"/>
        <v>0</v>
      </c>
      <c r="M10" s="85">
        <f t="shared" si="0"/>
        <v>0</v>
      </c>
      <c r="N10" s="85">
        <f t="shared" si="0"/>
        <v>0</v>
      </c>
    </row>
    <row r="11" spans="1:14" s="8" customFormat="1" ht="13.5" customHeight="1" hidden="1">
      <c r="A11" s="22" t="s">
        <v>0</v>
      </c>
      <c r="B11" s="6">
        <v>211</v>
      </c>
      <c r="C11" s="37" t="s">
        <v>1</v>
      </c>
      <c r="D11" s="83"/>
      <c r="E11" s="83"/>
      <c r="F11" s="96">
        <f>SUM(F29,F34,F55,F75)</f>
        <v>3878.2</v>
      </c>
      <c r="G11" s="83"/>
      <c r="H11" s="83"/>
      <c r="I11" s="83"/>
      <c r="J11" s="83"/>
      <c r="K11" s="83">
        <f>SUM(K29,K34,K55,K75)</f>
        <v>0</v>
      </c>
      <c r="L11" s="83">
        <f>SUM(L29,L34,L55,L75)</f>
        <v>0</v>
      </c>
      <c r="M11" s="83">
        <f>SUM(M29,M34,M55,M75)</f>
        <v>0</v>
      </c>
      <c r="N11" s="83">
        <f>SUM(N29,N34,N55,N75)</f>
        <v>0</v>
      </c>
    </row>
    <row r="12" spans="1:14" s="8" customFormat="1" ht="15.75" hidden="1">
      <c r="A12" s="22" t="s">
        <v>0</v>
      </c>
      <c r="B12" s="6">
        <v>212</v>
      </c>
      <c r="C12" s="37" t="s">
        <v>2</v>
      </c>
      <c r="D12" s="83"/>
      <c r="E12" s="83"/>
      <c r="F12" s="96">
        <f aca="true" t="shared" si="1" ref="F12:N12">SUM(F57,F35,F76,F36,F30)</f>
        <v>20</v>
      </c>
      <c r="G12" s="83"/>
      <c r="H12" s="83"/>
      <c r="I12" s="83"/>
      <c r="J12" s="83"/>
      <c r="K12" s="83">
        <f t="shared" si="1"/>
        <v>0</v>
      </c>
      <c r="L12" s="83">
        <f t="shared" si="1"/>
        <v>0</v>
      </c>
      <c r="M12" s="83">
        <f t="shared" si="1"/>
        <v>0</v>
      </c>
      <c r="N12" s="83">
        <f t="shared" si="1"/>
        <v>0</v>
      </c>
    </row>
    <row r="13" spans="1:14" s="8" customFormat="1" ht="15.75" hidden="1">
      <c r="A13" s="22" t="s">
        <v>0</v>
      </c>
      <c r="B13" s="6">
        <v>213</v>
      </c>
      <c r="C13" s="37" t="s">
        <v>3</v>
      </c>
      <c r="D13" s="83"/>
      <c r="E13" s="83"/>
      <c r="F13" s="96">
        <f>SUM(F31,F37,F58,F77)</f>
        <v>1439.5</v>
      </c>
      <c r="G13" s="83"/>
      <c r="H13" s="83"/>
      <c r="I13" s="83"/>
      <c r="J13" s="83"/>
      <c r="K13" s="83">
        <f>SUM(K31,K37,K58,K77)</f>
        <v>0</v>
      </c>
      <c r="L13" s="83">
        <f>SUM(L31,L37,L58,L77)</f>
        <v>0</v>
      </c>
      <c r="M13" s="83">
        <f>SUM(M31,M37,M58,M77)</f>
        <v>0</v>
      </c>
      <c r="N13" s="83">
        <f>SUM(N31,N37,N58,N77)</f>
        <v>0</v>
      </c>
    </row>
    <row r="14" spans="1:14" s="5" customFormat="1" ht="15.75" hidden="1">
      <c r="A14" s="21" t="s">
        <v>0</v>
      </c>
      <c r="B14" s="3">
        <v>220</v>
      </c>
      <c r="C14" s="38" t="s">
        <v>4</v>
      </c>
      <c r="D14" s="85">
        <f aca="true" t="shared" si="2" ref="D14:N14">SUM(D15:D20)</f>
        <v>0</v>
      </c>
      <c r="E14" s="85">
        <f t="shared" si="2"/>
        <v>0</v>
      </c>
      <c r="F14" s="78">
        <f t="shared" si="2"/>
        <v>90</v>
      </c>
      <c r="G14" s="85">
        <f t="shared" si="2"/>
        <v>0</v>
      </c>
      <c r="H14" s="85"/>
      <c r="I14" s="85">
        <f t="shared" si="2"/>
        <v>0</v>
      </c>
      <c r="J14" s="85">
        <f t="shared" si="2"/>
        <v>0</v>
      </c>
      <c r="K14" s="85">
        <f t="shared" si="2"/>
        <v>0</v>
      </c>
      <c r="L14" s="85">
        <f t="shared" si="2"/>
        <v>0</v>
      </c>
      <c r="M14" s="85">
        <f t="shared" si="2"/>
        <v>0</v>
      </c>
      <c r="N14" s="85">
        <f t="shared" si="2"/>
        <v>0</v>
      </c>
    </row>
    <row r="15" spans="1:14" s="8" customFormat="1" ht="15.75" hidden="1">
      <c r="A15" s="22" t="s">
        <v>0</v>
      </c>
      <c r="B15" s="6">
        <v>221</v>
      </c>
      <c r="C15" s="37" t="s">
        <v>5</v>
      </c>
      <c r="D15" s="83"/>
      <c r="E15" s="83"/>
      <c r="F15" s="96">
        <f aca="true" t="shared" si="3" ref="F15:N15">SUM(F61,F39,F79)</f>
        <v>35</v>
      </c>
      <c r="G15" s="83"/>
      <c r="H15" s="83"/>
      <c r="I15" s="83"/>
      <c r="J15" s="83"/>
      <c r="K15" s="83">
        <f t="shared" si="3"/>
        <v>0</v>
      </c>
      <c r="L15" s="83">
        <f t="shared" si="3"/>
        <v>0</v>
      </c>
      <c r="M15" s="83">
        <f t="shared" si="3"/>
        <v>0</v>
      </c>
      <c r="N15" s="83">
        <f t="shared" si="3"/>
        <v>0</v>
      </c>
    </row>
    <row r="16" spans="1:14" s="8" customFormat="1" ht="15.75" hidden="1">
      <c r="A16" s="22" t="s">
        <v>0</v>
      </c>
      <c r="B16" s="6">
        <v>222</v>
      </c>
      <c r="C16" s="37" t="s">
        <v>6</v>
      </c>
      <c r="D16" s="83"/>
      <c r="E16" s="83"/>
      <c r="F16" s="96">
        <f>SUM(F62,F40,F80)</f>
        <v>5</v>
      </c>
      <c r="G16" s="83"/>
      <c r="H16" s="83"/>
      <c r="I16" s="83"/>
      <c r="J16" s="83"/>
      <c r="K16" s="83">
        <f aca="true" t="shared" si="4" ref="K16:N17">SUM(K62,K40,K80)</f>
        <v>0</v>
      </c>
      <c r="L16" s="83">
        <f t="shared" si="4"/>
        <v>0</v>
      </c>
      <c r="M16" s="83">
        <f t="shared" si="4"/>
        <v>0</v>
      </c>
      <c r="N16" s="83">
        <f t="shared" si="4"/>
        <v>0</v>
      </c>
    </row>
    <row r="17" spans="1:14" s="8" customFormat="1" ht="15.75" hidden="1">
      <c r="A17" s="22" t="s">
        <v>0</v>
      </c>
      <c r="B17" s="6">
        <v>223</v>
      </c>
      <c r="C17" s="37" t="s">
        <v>7</v>
      </c>
      <c r="D17" s="83"/>
      <c r="E17" s="83"/>
      <c r="F17" s="96">
        <f>SUM(F63,F41,F81)</f>
        <v>15</v>
      </c>
      <c r="G17" s="83"/>
      <c r="H17" s="83"/>
      <c r="I17" s="83"/>
      <c r="J17" s="83"/>
      <c r="K17" s="83">
        <f t="shared" si="4"/>
        <v>0</v>
      </c>
      <c r="L17" s="83">
        <f t="shared" si="4"/>
        <v>0</v>
      </c>
      <c r="M17" s="83">
        <f t="shared" si="4"/>
        <v>0</v>
      </c>
      <c r="N17" s="83">
        <f t="shared" si="4"/>
        <v>0</v>
      </c>
    </row>
    <row r="18" spans="1:14" s="8" customFormat="1" ht="15.75" hidden="1">
      <c r="A18" s="22" t="s">
        <v>0</v>
      </c>
      <c r="B18" s="6">
        <v>224</v>
      </c>
      <c r="C18" s="37" t="s">
        <v>8</v>
      </c>
      <c r="D18" s="97"/>
      <c r="E18" s="83"/>
      <c r="F18" s="96">
        <f>SUM(F64,F42,F82)</f>
        <v>0</v>
      </c>
      <c r="G18" s="83"/>
      <c r="H18" s="83"/>
      <c r="I18" s="83"/>
      <c r="J18" s="83"/>
      <c r="K18" s="83"/>
      <c r="L18" s="83">
        <f aca="true" t="shared" si="5" ref="L18:N19">SUM(L64,L42,L82)</f>
        <v>0</v>
      </c>
      <c r="M18" s="83">
        <f t="shared" si="5"/>
        <v>0</v>
      </c>
      <c r="N18" s="83">
        <f t="shared" si="5"/>
        <v>0</v>
      </c>
    </row>
    <row r="19" spans="1:14" s="8" customFormat="1" ht="15.75" hidden="1">
      <c r="A19" s="22" t="s">
        <v>0</v>
      </c>
      <c r="B19" s="6">
        <v>225</v>
      </c>
      <c r="C19" s="37" t="s">
        <v>9</v>
      </c>
      <c r="D19" s="83"/>
      <c r="E19" s="83"/>
      <c r="F19" s="96">
        <f>SUM(F65,F43,F83)</f>
        <v>15</v>
      </c>
      <c r="G19" s="83"/>
      <c r="H19" s="83"/>
      <c r="I19" s="83"/>
      <c r="J19" s="83"/>
      <c r="K19" s="83">
        <f>SUM(K65,K43,K83)</f>
        <v>0</v>
      </c>
      <c r="L19" s="83">
        <f t="shared" si="5"/>
        <v>0</v>
      </c>
      <c r="M19" s="83">
        <f t="shared" si="5"/>
        <v>0</v>
      </c>
      <c r="N19" s="83">
        <f t="shared" si="5"/>
        <v>0</v>
      </c>
    </row>
    <row r="20" spans="1:14" s="8" customFormat="1" ht="15.75" hidden="1">
      <c r="A20" s="22" t="s">
        <v>0</v>
      </c>
      <c r="B20" s="6">
        <v>226</v>
      </c>
      <c r="C20" s="37" t="s">
        <v>10</v>
      </c>
      <c r="D20" s="83"/>
      <c r="E20" s="83"/>
      <c r="F20" s="96">
        <f aca="true" t="shared" si="6" ref="F20:N20">F66</f>
        <v>20</v>
      </c>
      <c r="G20" s="83"/>
      <c r="H20" s="83"/>
      <c r="I20" s="83"/>
      <c r="J20" s="83"/>
      <c r="K20" s="83">
        <f t="shared" si="6"/>
        <v>0</v>
      </c>
      <c r="L20" s="83">
        <f t="shared" si="6"/>
        <v>0</v>
      </c>
      <c r="M20" s="83">
        <f t="shared" si="6"/>
        <v>0</v>
      </c>
      <c r="N20" s="83">
        <f t="shared" si="6"/>
        <v>0</v>
      </c>
    </row>
    <row r="21" spans="1:14" s="5" customFormat="1" ht="15.75" hidden="1">
      <c r="A21" s="21" t="s">
        <v>0</v>
      </c>
      <c r="B21" s="3">
        <v>231</v>
      </c>
      <c r="C21" s="38" t="s">
        <v>11</v>
      </c>
      <c r="D21" s="98"/>
      <c r="E21" s="85"/>
      <c r="F21" s="78">
        <f>SUM(F93)</f>
        <v>0</v>
      </c>
      <c r="G21" s="85">
        <f>SUM(G93)</f>
        <v>0</v>
      </c>
      <c r="H21" s="85"/>
      <c r="I21" s="85">
        <f>SUM(I93)</f>
        <v>0</v>
      </c>
      <c r="J21" s="85">
        <f>SUM(J93)</f>
        <v>0</v>
      </c>
      <c r="K21" s="85"/>
      <c r="L21" s="85">
        <f>SUM(L93)</f>
        <v>0</v>
      </c>
      <c r="M21" s="85">
        <f>SUM(M93)</f>
        <v>0</v>
      </c>
      <c r="N21" s="85">
        <f>SUM(N93)</f>
        <v>0</v>
      </c>
    </row>
    <row r="22" spans="1:14" s="5" customFormat="1" ht="31.5" hidden="1">
      <c r="A22" s="21" t="s">
        <v>0</v>
      </c>
      <c r="B22" s="3">
        <v>251</v>
      </c>
      <c r="C22" s="38" t="s">
        <v>43</v>
      </c>
      <c r="D22" s="85"/>
      <c r="E22" s="85"/>
      <c r="F22" s="78">
        <f aca="true" t="shared" si="7" ref="F22:N22">F67+F85</f>
        <v>1112.7</v>
      </c>
      <c r="G22" s="85">
        <f t="shared" si="7"/>
        <v>0</v>
      </c>
      <c r="H22" s="85"/>
      <c r="I22" s="85">
        <f t="shared" si="7"/>
        <v>1112.7</v>
      </c>
      <c r="J22" s="85">
        <f t="shared" si="7"/>
        <v>0</v>
      </c>
      <c r="K22" s="85">
        <f t="shared" si="7"/>
        <v>0</v>
      </c>
      <c r="L22" s="85">
        <f t="shared" si="7"/>
        <v>0</v>
      </c>
      <c r="M22" s="85">
        <f t="shared" si="7"/>
        <v>0</v>
      </c>
      <c r="N22" s="85">
        <f t="shared" si="7"/>
        <v>0</v>
      </c>
    </row>
    <row r="23" spans="1:14" s="5" customFormat="1" ht="31.5" hidden="1">
      <c r="A23" s="21" t="s">
        <v>0</v>
      </c>
      <c r="B23" s="3">
        <v>263</v>
      </c>
      <c r="C23" s="38" t="s">
        <v>45</v>
      </c>
      <c r="D23" s="98"/>
      <c r="E23" s="85">
        <f>SUM(E68,E46,E86)</f>
        <v>68</v>
      </c>
      <c r="F23" s="78">
        <f>SUM(F68,F46,F86)</f>
        <v>0</v>
      </c>
      <c r="G23" s="85">
        <f>SUM(G68,G46,G86)</f>
        <v>0</v>
      </c>
      <c r="H23" s="85"/>
      <c r="I23" s="85">
        <f>SUM(I68,I46,I86)</f>
        <v>0</v>
      </c>
      <c r="J23" s="85">
        <f>SUM(J68,J46,J86)</f>
        <v>0</v>
      </c>
      <c r="K23" s="85"/>
      <c r="L23" s="85">
        <f>SUM(L68,L46,L86)</f>
        <v>0</v>
      </c>
      <c r="M23" s="85">
        <f>SUM(M68,M46,M86)</f>
        <v>0</v>
      </c>
      <c r="N23" s="85">
        <f>SUM(N68,N46,N86)</f>
        <v>0</v>
      </c>
    </row>
    <row r="24" spans="1:14" s="5" customFormat="1" ht="15.75" hidden="1">
      <c r="A24" s="21" t="s">
        <v>0</v>
      </c>
      <c r="B24" s="3">
        <v>290</v>
      </c>
      <c r="C24" s="38" t="s">
        <v>12</v>
      </c>
      <c r="D24" s="85"/>
      <c r="E24" s="85"/>
      <c r="F24" s="78">
        <v>0</v>
      </c>
      <c r="G24" s="85"/>
      <c r="H24" s="85"/>
      <c r="I24" s="85">
        <f aca="true" t="shared" si="8" ref="I24:N24">SUM(I69,I94,I96,I47,I87,I92,I95)</f>
        <v>0</v>
      </c>
      <c r="J24" s="85">
        <f t="shared" si="8"/>
        <v>0</v>
      </c>
      <c r="K24" s="85">
        <f t="shared" si="8"/>
        <v>0</v>
      </c>
      <c r="L24" s="85">
        <f t="shared" si="8"/>
        <v>0</v>
      </c>
      <c r="M24" s="85">
        <f t="shared" si="8"/>
        <v>0</v>
      </c>
      <c r="N24" s="85">
        <f t="shared" si="8"/>
        <v>0</v>
      </c>
    </row>
    <row r="25" spans="1:14" s="5" customFormat="1" ht="15.75" hidden="1">
      <c r="A25" s="21" t="s">
        <v>0</v>
      </c>
      <c r="B25" s="3">
        <v>300</v>
      </c>
      <c r="C25" s="38" t="s">
        <v>13</v>
      </c>
      <c r="D25" s="85">
        <f aca="true" t="shared" si="9" ref="D25:N25">D51+D70</f>
        <v>0</v>
      </c>
      <c r="E25" s="85">
        <f t="shared" si="9"/>
        <v>582</v>
      </c>
      <c r="F25" s="78">
        <f t="shared" si="9"/>
        <v>200</v>
      </c>
      <c r="G25" s="85">
        <f t="shared" si="9"/>
        <v>200</v>
      </c>
      <c r="H25" s="85"/>
      <c r="I25" s="85">
        <f t="shared" si="9"/>
        <v>0</v>
      </c>
      <c r="J25" s="85">
        <f t="shared" si="9"/>
        <v>0</v>
      </c>
      <c r="K25" s="85">
        <f t="shared" si="9"/>
        <v>0</v>
      </c>
      <c r="L25" s="85">
        <f t="shared" si="9"/>
        <v>0</v>
      </c>
      <c r="M25" s="85">
        <f t="shared" si="9"/>
        <v>0</v>
      </c>
      <c r="N25" s="85">
        <f t="shared" si="9"/>
        <v>0</v>
      </c>
    </row>
    <row r="26" spans="1:14" s="8" customFormat="1" ht="15.75" hidden="1">
      <c r="A26" s="22" t="s">
        <v>0</v>
      </c>
      <c r="B26" s="6">
        <v>310</v>
      </c>
      <c r="C26" s="37" t="s">
        <v>14</v>
      </c>
      <c r="D26" s="83"/>
      <c r="E26" s="83"/>
      <c r="F26" s="96">
        <f aca="true" t="shared" si="10" ref="F26:N26">SUM(F71,F49,F89)</f>
        <v>0</v>
      </c>
      <c r="G26" s="83"/>
      <c r="H26" s="83"/>
      <c r="I26" s="83"/>
      <c r="J26" s="83"/>
      <c r="K26" s="83">
        <f t="shared" si="10"/>
        <v>0</v>
      </c>
      <c r="L26" s="83">
        <f t="shared" si="10"/>
        <v>0</v>
      </c>
      <c r="M26" s="83">
        <f t="shared" si="10"/>
        <v>0</v>
      </c>
      <c r="N26" s="83">
        <f t="shared" si="10"/>
        <v>0</v>
      </c>
    </row>
    <row r="27" spans="1:14" s="8" customFormat="1" ht="15.75" hidden="1">
      <c r="A27" s="22" t="s">
        <v>0</v>
      </c>
      <c r="B27" s="6">
        <v>340</v>
      </c>
      <c r="C27" s="37" t="s">
        <v>15</v>
      </c>
      <c r="D27" s="83"/>
      <c r="E27" s="83"/>
      <c r="F27" s="96">
        <f aca="true" t="shared" si="11" ref="F27:N27">SUM(F72,F50,F90,F52)</f>
        <v>200</v>
      </c>
      <c r="G27" s="83"/>
      <c r="H27" s="83"/>
      <c r="I27" s="83"/>
      <c r="J27" s="83"/>
      <c r="K27" s="83">
        <f t="shared" si="11"/>
        <v>0</v>
      </c>
      <c r="L27" s="83">
        <f t="shared" si="11"/>
        <v>0</v>
      </c>
      <c r="M27" s="83">
        <f t="shared" si="11"/>
        <v>0</v>
      </c>
      <c r="N27" s="83">
        <f t="shared" si="11"/>
        <v>0</v>
      </c>
    </row>
    <row r="28" spans="1:14" s="8" customFormat="1" ht="15.75">
      <c r="A28" s="23"/>
      <c r="B28" s="10"/>
      <c r="C28" s="39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</row>
    <row r="29" spans="1:14" s="8" customFormat="1" ht="15.75">
      <c r="A29" s="24" t="s">
        <v>16</v>
      </c>
      <c r="B29" s="6">
        <v>211</v>
      </c>
      <c r="C29" s="37" t="s">
        <v>1</v>
      </c>
      <c r="D29" s="97"/>
      <c r="E29" s="83">
        <v>963</v>
      </c>
      <c r="F29" s="96">
        <f>SUM(G29:N29)</f>
        <v>700</v>
      </c>
      <c r="G29" s="83">
        <v>100</v>
      </c>
      <c r="H29" s="83">
        <v>100</v>
      </c>
      <c r="I29" s="83"/>
      <c r="J29" s="83">
        <v>500</v>
      </c>
      <c r="K29" s="83"/>
      <c r="L29" s="83"/>
      <c r="M29" s="83"/>
      <c r="N29" s="83"/>
    </row>
    <row r="30" spans="1:14" s="8" customFormat="1" ht="15.75">
      <c r="A30" s="24" t="s">
        <v>16</v>
      </c>
      <c r="B30" s="6">
        <v>212</v>
      </c>
      <c r="C30" s="37" t="s">
        <v>2</v>
      </c>
      <c r="D30" s="97"/>
      <c r="E30" s="83">
        <v>0</v>
      </c>
      <c r="F30" s="96">
        <f>SUM(G30:N30)</f>
        <v>0</v>
      </c>
      <c r="G30" s="83"/>
      <c r="H30" s="83"/>
      <c r="I30" s="83"/>
      <c r="J30" s="83"/>
      <c r="K30" s="83"/>
      <c r="L30" s="83"/>
      <c r="M30" s="83"/>
      <c r="N30" s="83"/>
    </row>
    <row r="31" spans="1:14" s="8" customFormat="1" ht="15.75">
      <c r="A31" s="24" t="s">
        <v>16</v>
      </c>
      <c r="B31" s="6">
        <v>213</v>
      </c>
      <c r="C31" s="37" t="s">
        <v>3</v>
      </c>
      <c r="D31" s="97"/>
      <c r="E31" s="83">
        <v>290.8</v>
      </c>
      <c r="F31" s="96">
        <f>SUM(G31:N31)</f>
        <v>240</v>
      </c>
      <c r="G31" s="83"/>
      <c r="H31" s="83">
        <v>20</v>
      </c>
      <c r="I31" s="83"/>
      <c r="J31" s="83">
        <v>220</v>
      </c>
      <c r="K31" s="83"/>
      <c r="L31" s="83"/>
      <c r="M31" s="83"/>
      <c r="N31" s="83"/>
    </row>
    <row r="32" spans="1:14" s="8" customFormat="1" ht="15.75">
      <c r="A32" s="25"/>
      <c r="B32" s="10"/>
      <c r="C32" s="40" t="s">
        <v>17</v>
      </c>
      <c r="D32" s="78">
        <f aca="true" t="shared" si="12" ref="D32:N32">SUM(D29:D31)</f>
        <v>0</v>
      </c>
      <c r="E32" s="78">
        <f t="shared" si="12"/>
        <v>1253.8</v>
      </c>
      <c r="F32" s="78">
        <f t="shared" si="12"/>
        <v>940</v>
      </c>
      <c r="G32" s="78">
        <f t="shared" si="12"/>
        <v>100</v>
      </c>
      <c r="H32" s="78">
        <f t="shared" si="12"/>
        <v>120</v>
      </c>
      <c r="I32" s="78">
        <f>SUM(I29:I31)</f>
        <v>0</v>
      </c>
      <c r="J32" s="78">
        <f t="shared" si="12"/>
        <v>720</v>
      </c>
      <c r="K32" s="78">
        <f t="shared" si="12"/>
        <v>0</v>
      </c>
      <c r="L32" s="78">
        <f t="shared" si="12"/>
        <v>0</v>
      </c>
      <c r="M32" s="78">
        <f t="shared" si="12"/>
        <v>0</v>
      </c>
      <c r="N32" s="78">
        <f t="shared" si="12"/>
        <v>0</v>
      </c>
    </row>
    <row r="33" spans="1:14" s="5" customFormat="1" ht="21" customHeight="1" hidden="1">
      <c r="A33" s="26" t="s">
        <v>18</v>
      </c>
      <c r="B33" s="3">
        <v>210</v>
      </c>
      <c r="C33" s="38" t="s">
        <v>29</v>
      </c>
      <c r="D33" s="98"/>
      <c r="E33" s="85">
        <f>SUM(E34:E37)</f>
        <v>1057.2</v>
      </c>
      <c r="F33" s="78">
        <f>SUM(F34:F37)</f>
        <v>680</v>
      </c>
      <c r="G33" s="85">
        <f>SUM(G34:G37)</f>
        <v>100</v>
      </c>
      <c r="H33" s="85"/>
      <c r="I33" s="85">
        <f>SUM(I34:I37)</f>
        <v>20</v>
      </c>
      <c r="J33" s="85">
        <f>SUM(J34:J37)</f>
        <v>0</v>
      </c>
      <c r="K33" s="85"/>
      <c r="L33" s="85">
        <f>SUM(L34:L37)</f>
        <v>0</v>
      </c>
      <c r="M33" s="85">
        <f>SUM(M34:M37)</f>
        <v>0</v>
      </c>
      <c r="N33" s="85">
        <f>SUM(N34:N37)</f>
        <v>0</v>
      </c>
    </row>
    <row r="34" spans="1:14" s="8" customFormat="1" ht="15.75">
      <c r="A34" s="24" t="s">
        <v>18</v>
      </c>
      <c r="B34" s="6">
        <v>211</v>
      </c>
      <c r="C34" s="37" t="s">
        <v>1</v>
      </c>
      <c r="D34" s="97"/>
      <c r="E34" s="83">
        <v>812</v>
      </c>
      <c r="F34" s="96">
        <f>SUM(G34:N35)</f>
        <v>520</v>
      </c>
      <c r="G34" s="83">
        <v>100</v>
      </c>
      <c r="H34" s="83">
        <v>400</v>
      </c>
      <c r="I34" s="83">
        <v>20</v>
      </c>
      <c r="J34" s="83"/>
      <c r="K34" s="83"/>
      <c r="L34" s="83"/>
      <c r="M34" s="83"/>
      <c r="N34" s="83"/>
    </row>
    <row r="35" spans="1:14" s="8" customFormat="1" ht="15.75" hidden="1">
      <c r="A35" s="24" t="s">
        <v>18</v>
      </c>
      <c r="B35" s="6">
        <v>212</v>
      </c>
      <c r="C35" s="37" t="s">
        <v>2</v>
      </c>
      <c r="D35" s="97"/>
      <c r="E35" s="83"/>
      <c r="F35" s="96">
        <f>SUM(G35:N36)</f>
        <v>0</v>
      </c>
      <c r="G35" s="83"/>
      <c r="H35" s="83"/>
      <c r="I35" s="83"/>
      <c r="J35" s="83"/>
      <c r="K35" s="83"/>
      <c r="L35" s="83"/>
      <c r="M35" s="83"/>
      <c r="N35" s="83"/>
    </row>
    <row r="36" spans="1:14" s="8" customFormat="1" ht="15.75">
      <c r="A36" s="24" t="s">
        <v>18</v>
      </c>
      <c r="B36" s="6">
        <v>212</v>
      </c>
      <c r="C36" s="37" t="s">
        <v>2</v>
      </c>
      <c r="D36" s="97"/>
      <c r="E36" s="83">
        <v>0</v>
      </c>
      <c r="F36" s="96">
        <v>0</v>
      </c>
      <c r="G36" s="83"/>
      <c r="H36" s="83"/>
      <c r="I36" s="83"/>
      <c r="J36" s="83"/>
      <c r="K36" s="83"/>
      <c r="L36" s="83"/>
      <c r="M36" s="83"/>
      <c r="N36" s="83"/>
    </row>
    <row r="37" spans="1:14" s="8" customFormat="1" ht="15.75">
      <c r="A37" s="24" t="s">
        <v>18</v>
      </c>
      <c r="B37" s="6">
        <v>213</v>
      </c>
      <c r="C37" s="37" t="s">
        <v>3</v>
      </c>
      <c r="D37" s="97"/>
      <c r="E37" s="83">
        <v>245.2</v>
      </c>
      <c r="F37" s="96">
        <f>SUM(G37:N38)</f>
        <v>160</v>
      </c>
      <c r="G37" s="83"/>
      <c r="H37" s="83">
        <v>160</v>
      </c>
      <c r="I37" s="83"/>
      <c r="J37" s="83"/>
      <c r="K37" s="83"/>
      <c r="L37" s="83"/>
      <c r="M37" s="83"/>
      <c r="N37" s="83"/>
    </row>
    <row r="38" spans="1:14" s="5" customFormat="1" ht="15.75" hidden="1">
      <c r="A38" s="26" t="s">
        <v>18</v>
      </c>
      <c r="B38" s="3">
        <v>220</v>
      </c>
      <c r="C38" s="38" t="s">
        <v>4</v>
      </c>
      <c r="D38" s="98"/>
      <c r="E38" s="85">
        <f>SUM(E39:E44)</f>
        <v>0</v>
      </c>
      <c r="F38" s="96">
        <f aca="true" t="shared" si="13" ref="F38:F52">SUM(G38:J38)</f>
        <v>0</v>
      </c>
      <c r="G38" s="85"/>
      <c r="H38" s="85"/>
      <c r="I38" s="85"/>
      <c r="J38" s="85"/>
      <c r="K38" s="85"/>
      <c r="L38" s="85"/>
      <c r="M38" s="85"/>
      <c r="N38" s="85"/>
    </row>
    <row r="39" spans="1:14" s="8" customFormat="1" ht="15.75" hidden="1">
      <c r="A39" s="24" t="s">
        <v>18</v>
      </c>
      <c r="B39" s="6">
        <v>221</v>
      </c>
      <c r="C39" s="37" t="s">
        <v>5</v>
      </c>
      <c r="D39" s="97"/>
      <c r="E39" s="83"/>
      <c r="F39" s="96">
        <f t="shared" si="13"/>
        <v>0</v>
      </c>
      <c r="G39" s="83"/>
      <c r="H39" s="83"/>
      <c r="I39" s="83"/>
      <c r="J39" s="83"/>
      <c r="K39" s="83"/>
      <c r="L39" s="83"/>
      <c r="M39" s="83"/>
      <c r="N39" s="83"/>
    </row>
    <row r="40" spans="1:14" s="8" customFormat="1" ht="15.75" hidden="1">
      <c r="A40" s="24" t="s">
        <v>18</v>
      </c>
      <c r="B40" s="6">
        <v>222</v>
      </c>
      <c r="C40" s="37" t="s">
        <v>6</v>
      </c>
      <c r="D40" s="97"/>
      <c r="E40" s="83"/>
      <c r="F40" s="96">
        <f t="shared" si="13"/>
        <v>0</v>
      </c>
      <c r="G40" s="83"/>
      <c r="H40" s="83"/>
      <c r="I40" s="83"/>
      <c r="J40" s="83"/>
      <c r="K40" s="83"/>
      <c r="L40" s="83"/>
      <c r="M40" s="83"/>
      <c r="N40" s="83"/>
    </row>
    <row r="41" spans="1:14" s="8" customFormat="1" ht="15.75" hidden="1">
      <c r="A41" s="24" t="s">
        <v>18</v>
      </c>
      <c r="B41" s="6">
        <v>223</v>
      </c>
      <c r="C41" s="37" t="s">
        <v>7</v>
      </c>
      <c r="D41" s="97"/>
      <c r="E41" s="83"/>
      <c r="F41" s="96">
        <f t="shared" si="13"/>
        <v>0</v>
      </c>
      <c r="G41" s="83"/>
      <c r="H41" s="83"/>
      <c r="I41" s="83"/>
      <c r="J41" s="83"/>
      <c r="K41" s="83"/>
      <c r="L41" s="83"/>
      <c r="M41" s="83"/>
      <c r="N41" s="83"/>
    </row>
    <row r="42" spans="1:14" s="8" customFormat="1" ht="15.75" hidden="1">
      <c r="A42" s="24" t="s">
        <v>18</v>
      </c>
      <c r="B42" s="6">
        <v>224</v>
      </c>
      <c r="C42" s="37" t="s">
        <v>8</v>
      </c>
      <c r="D42" s="97"/>
      <c r="E42" s="83"/>
      <c r="F42" s="96">
        <f t="shared" si="13"/>
        <v>0</v>
      </c>
      <c r="G42" s="83"/>
      <c r="H42" s="83"/>
      <c r="I42" s="83"/>
      <c r="J42" s="83"/>
      <c r="K42" s="83"/>
      <c r="L42" s="83"/>
      <c r="M42" s="83"/>
      <c r="N42" s="83"/>
    </row>
    <row r="43" spans="1:14" s="8" customFormat="1" ht="15.75" hidden="1">
      <c r="A43" s="24" t="s">
        <v>18</v>
      </c>
      <c r="B43" s="6">
        <v>225</v>
      </c>
      <c r="C43" s="37" t="s">
        <v>9</v>
      </c>
      <c r="D43" s="97"/>
      <c r="E43" s="83"/>
      <c r="F43" s="96">
        <f t="shared" si="13"/>
        <v>0</v>
      </c>
      <c r="G43" s="83"/>
      <c r="H43" s="83"/>
      <c r="I43" s="83"/>
      <c r="J43" s="83"/>
      <c r="K43" s="83"/>
      <c r="L43" s="83"/>
      <c r="M43" s="83"/>
      <c r="N43" s="83"/>
    </row>
    <row r="44" spans="1:14" s="8" customFormat="1" ht="15.75" hidden="1">
      <c r="A44" s="24" t="s">
        <v>18</v>
      </c>
      <c r="B44" s="6">
        <v>226</v>
      </c>
      <c r="C44" s="37" t="s">
        <v>10</v>
      </c>
      <c r="D44" s="97"/>
      <c r="E44" s="83"/>
      <c r="F44" s="96">
        <f t="shared" si="13"/>
        <v>0</v>
      </c>
      <c r="G44" s="83"/>
      <c r="H44" s="83"/>
      <c r="I44" s="83"/>
      <c r="J44" s="83"/>
      <c r="K44" s="83"/>
      <c r="L44" s="83"/>
      <c r="M44" s="83"/>
      <c r="N44" s="83"/>
    </row>
    <row r="45" spans="1:14" s="5" customFormat="1" ht="15.75" hidden="1">
      <c r="A45" s="26" t="s">
        <v>18</v>
      </c>
      <c r="B45" s="3">
        <v>262</v>
      </c>
      <c r="C45" s="38" t="s">
        <v>35</v>
      </c>
      <c r="D45" s="98"/>
      <c r="E45" s="85"/>
      <c r="F45" s="96">
        <f t="shared" si="13"/>
        <v>0</v>
      </c>
      <c r="G45" s="85"/>
      <c r="H45" s="85"/>
      <c r="I45" s="85"/>
      <c r="J45" s="85"/>
      <c r="K45" s="85"/>
      <c r="L45" s="85"/>
      <c r="M45" s="85"/>
      <c r="N45" s="85"/>
    </row>
    <row r="46" spans="1:14" s="5" customFormat="1" ht="31.5" hidden="1">
      <c r="A46" s="26" t="s">
        <v>18</v>
      </c>
      <c r="B46" s="3">
        <v>263</v>
      </c>
      <c r="C46" s="38" t="s">
        <v>45</v>
      </c>
      <c r="D46" s="98"/>
      <c r="E46" s="85">
        <v>0</v>
      </c>
      <c r="F46" s="96">
        <f t="shared" si="13"/>
        <v>0</v>
      </c>
      <c r="G46" s="85"/>
      <c r="H46" s="85"/>
      <c r="I46" s="85"/>
      <c r="J46" s="85"/>
      <c r="K46" s="85"/>
      <c r="L46" s="85"/>
      <c r="M46" s="85"/>
      <c r="N46" s="85"/>
    </row>
    <row r="47" spans="1:14" s="8" customFormat="1" ht="15.75" hidden="1">
      <c r="A47" s="24" t="s">
        <v>18</v>
      </c>
      <c r="B47" s="6">
        <v>290</v>
      </c>
      <c r="C47" s="37" t="s">
        <v>12</v>
      </c>
      <c r="D47" s="97">
        <v>22</v>
      </c>
      <c r="E47" s="83">
        <v>0</v>
      </c>
      <c r="F47" s="96">
        <f t="shared" si="13"/>
        <v>0</v>
      </c>
      <c r="G47" s="83"/>
      <c r="H47" s="83"/>
      <c r="I47" s="83"/>
      <c r="J47" s="83"/>
      <c r="K47" s="83"/>
      <c r="L47" s="83"/>
      <c r="M47" s="83"/>
      <c r="N47" s="83"/>
    </row>
    <row r="48" spans="1:14" s="5" customFormat="1" ht="15.75" hidden="1">
      <c r="A48" s="26" t="s">
        <v>18</v>
      </c>
      <c r="B48" s="3">
        <v>300</v>
      </c>
      <c r="C48" s="38" t="s">
        <v>13</v>
      </c>
      <c r="D48" s="98"/>
      <c r="E48" s="85">
        <f>SUM(E49:E50)</f>
        <v>0</v>
      </c>
      <c r="F48" s="96">
        <f t="shared" si="13"/>
        <v>0</v>
      </c>
      <c r="G48" s="85">
        <f>SUM(G49:G50)</f>
        <v>0</v>
      </c>
      <c r="H48" s="85"/>
      <c r="I48" s="85">
        <f>SUM(I49:I50)</f>
        <v>0</v>
      </c>
      <c r="J48" s="85">
        <f>SUM(J49:J50)</f>
        <v>0</v>
      </c>
      <c r="K48" s="85"/>
      <c r="L48" s="85">
        <f>SUM(L49:L50)</f>
        <v>0</v>
      </c>
      <c r="M48" s="85">
        <f>SUM(M49:M50)</f>
        <v>0</v>
      </c>
      <c r="N48" s="85">
        <f>SUM(N49:N50)</f>
        <v>0</v>
      </c>
    </row>
    <row r="49" spans="1:14" s="8" customFormat="1" ht="15.75" hidden="1">
      <c r="A49" s="24" t="s">
        <v>18</v>
      </c>
      <c r="B49" s="6">
        <v>310</v>
      </c>
      <c r="C49" s="37" t="s">
        <v>14</v>
      </c>
      <c r="D49" s="97"/>
      <c r="E49" s="83"/>
      <c r="F49" s="96">
        <f t="shared" si="13"/>
        <v>0</v>
      </c>
      <c r="G49" s="83"/>
      <c r="H49" s="83"/>
      <c r="I49" s="83"/>
      <c r="J49" s="83"/>
      <c r="K49" s="83"/>
      <c r="L49" s="83"/>
      <c r="M49" s="83"/>
      <c r="N49" s="83"/>
    </row>
    <row r="50" spans="1:14" s="8" customFormat="1" ht="15.75" hidden="1">
      <c r="A50" s="24" t="s">
        <v>18</v>
      </c>
      <c r="B50" s="6">
        <v>340</v>
      </c>
      <c r="C50" s="37" t="s">
        <v>15</v>
      </c>
      <c r="D50" s="97"/>
      <c r="E50" s="83"/>
      <c r="F50" s="96">
        <f t="shared" si="13"/>
        <v>0</v>
      </c>
      <c r="G50" s="83"/>
      <c r="H50" s="83"/>
      <c r="I50" s="83"/>
      <c r="J50" s="83"/>
      <c r="K50" s="83"/>
      <c r="L50" s="83"/>
      <c r="M50" s="83"/>
      <c r="N50" s="83"/>
    </row>
    <row r="51" spans="1:14" s="8" customFormat="1" ht="15" customHeight="1" hidden="1">
      <c r="A51" s="26" t="s">
        <v>18</v>
      </c>
      <c r="B51" s="3">
        <v>300</v>
      </c>
      <c r="C51" s="38" t="s">
        <v>13</v>
      </c>
      <c r="D51" s="98"/>
      <c r="E51" s="85">
        <f>E52</f>
        <v>0</v>
      </c>
      <c r="F51" s="96">
        <f t="shared" si="13"/>
        <v>0</v>
      </c>
      <c r="G51" s="83"/>
      <c r="H51" s="83"/>
      <c r="I51" s="83"/>
      <c r="J51" s="83"/>
      <c r="K51" s="83"/>
      <c r="L51" s="83"/>
      <c r="M51" s="83"/>
      <c r="N51" s="83"/>
    </row>
    <row r="52" spans="1:14" s="8" customFormat="1" ht="15.75" hidden="1">
      <c r="A52" s="24" t="s">
        <v>18</v>
      </c>
      <c r="B52" s="6">
        <v>340</v>
      </c>
      <c r="C52" s="37" t="s">
        <v>15</v>
      </c>
      <c r="D52" s="97"/>
      <c r="E52" s="83">
        <v>0</v>
      </c>
      <c r="F52" s="96">
        <f t="shared" si="13"/>
        <v>0</v>
      </c>
      <c r="G52" s="83"/>
      <c r="H52" s="83"/>
      <c r="I52" s="83"/>
      <c r="J52" s="83"/>
      <c r="K52" s="83"/>
      <c r="L52" s="83"/>
      <c r="M52" s="83"/>
      <c r="N52" s="83"/>
    </row>
    <row r="53" spans="1:14" s="8" customFormat="1" ht="15.75">
      <c r="A53" s="25"/>
      <c r="B53" s="10"/>
      <c r="C53" s="40" t="s">
        <v>17</v>
      </c>
      <c r="D53" s="78">
        <v>0</v>
      </c>
      <c r="E53" s="78">
        <f>E37+E34</f>
        <v>1057.2</v>
      </c>
      <c r="F53" s="78">
        <f>SUM(F33,F38,F45,F46,F47,F48)</f>
        <v>680</v>
      </c>
      <c r="G53" s="78">
        <f aca="true" t="shared" si="14" ref="G53:N53">SUM(G33,G38,G45,G46,G47,G48)</f>
        <v>100</v>
      </c>
      <c r="H53" s="78">
        <f>H37+H36+H34</f>
        <v>560</v>
      </c>
      <c r="I53" s="78">
        <f t="shared" si="14"/>
        <v>20</v>
      </c>
      <c r="J53" s="78">
        <f t="shared" si="14"/>
        <v>0</v>
      </c>
      <c r="K53" s="78">
        <f t="shared" si="14"/>
        <v>0</v>
      </c>
      <c r="L53" s="78">
        <f t="shared" si="14"/>
        <v>0</v>
      </c>
      <c r="M53" s="78">
        <f t="shared" si="14"/>
        <v>0</v>
      </c>
      <c r="N53" s="78">
        <f t="shared" si="14"/>
        <v>0</v>
      </c>
    </row>
    <row r="54" spans="1:14" s="5" customFormat="1" ht="22.5" customHeight="1">
      <c r="A54" s="26" t="s">
        <v>19</v>
      </c>
      <c r="B54" s="3">
        <v>210</v>
      </c>
      <c r="C54" s="38" t="s">
        <v>29</v>
      </c>
      <c r="D54" s="85">
        <f aca="true" t="shared" si="15" ref="D54:N54">SUM(D55:D58)</f>
        <v>0</v>
      </c>
      <c r="E54" s="85">
        <f>E55+E56+E57+E5+E58+E59</f>
        <v>8793.9</v>
      </c>
      <c r="F54" s="78">
        <f>SUM(F55:F59)</f>
        <v>5158</v>
      </c>
      <c r="G54" s="85">
        <f t="shared" si="15"/>
        <v>300</v>
      </c>
      <c r="H54" s="85">
        <f>SUM(H55:H59)</f>
        <v>2859.8</v>
      </c>
      <c r="I54" s="85">
        <f t="shared" si="15"/>
        <v>540</v>
      </c>
      <c r="J54" s="85">
        <f t="shared" si="15"/>
        <v>1458.2</v>
      </c>
      <c r="K54" s="85">
        <f t="shared" si="15"/>
        <v>0</v>
      </c>
      <c r="L54" s="85">
        <f t="shared" si="15"/>
        <v>0</v>
      </c>
      <c r="M54" s="85">
        <f t="shared" si="15"/>
        <v>0</v>
      </c>
      <c r="N54" s="85">
        <f t="shared" si="15"/>
        <v>0</v>
      </c>
    </row>
    <row r="55" spans="1:14" s="8" customFormat="1" ht="15.75">
      <c r="A55" s="24" t="s">
        <v>19</v>
      </c>
      <c r="B55" s="6">
        <v>211</v>
      </c>
      <c r="C55" s="37" t="s">
        <v>172</v>
      </c>
      <c r="D55" s="97"/>
      <c r="E55" s="83">
        <v>5164</v>
      </c>
      <c r="F55" s="96">
        <f>SUM(G55:N55)</f>
        <v>2658.2</v>
      </c>
      <c r="G55" s="83">
        <v>200</v>
      </c>
      <c r="H55" s="83">
        <v>1300</v>
      </c>
      <c r="I55" s="83"/>
      <c r="J55" s="83">
        <v>1158.2</v>
      </c>
      <c r="K55" s="83"/>
      <c r="L55" s="83"/>
      <c r="M55" s="83"/>
      <c r="N55" s="83"/>
    </row>
    <row r="56" spans="1:14" s="8" customFormat="1" ht="15.75">
      <c r="A56" s="24" t="s">
        <v>19</v>
      </c>
      <c r="B56" s="6">
        <v>211</v>
      </c>
      <c r="C56" s="37" t="s">
        <v>173</v>
      </c>
      <c r="D56" s="97"/>
      <c r="E56" s="83">
        <v>1498</v>
      </c>
      <c r="F56" s="96">
        <v>1000</v>
      </c>
      <c r="G56" s="83">
        <v>100</v>
      </c>
      <c r="H56" s="83">
        <v>500</v>
      </c>
      <c r="I56" s="83">
        <v>400</v>
      </c>
      <c r="J56" s="83"/>
      <c r="K56" s="83"/>
      <c r="L56" s="83"/>
      <c r="M56" s="83"/>
      <c r="N56" s="83"/>
    </row>
    <row r="57" spans="1:14" s="8" customFormat="1" ht="15.75">
      <c r="A57" s="24" t="s">
        <v>19</v>
      </c>
      <c r="B57" s="6">
        <v>212</v>
      </c>
      <c r="C57" s="37" t="s">
        <v>2</v>
      </c>
      <c r="D57" s="97"/>
      <c r="E57" s="83">
        <v>120</v>
      </c>
      <c r="F57" s="96">
        <f>SUM(G57:N57)</f>
        <v>20</v>
      </c>
      <c r="G57" s="83"/>
      <c r="H57" s="83"/>
      <c r="I57" s="83">
        <v>20</v>
      </c>
      <c r="J57" s="83"/>
      <c r="K57" s="83"/>
      <c r="L57" s="83"/>
      <c r="M57" s="83"/>
      <c r="N57" s="83"/>
    </row>
    <row r="58" spans="1:14" s="8" customFormat="1" ht="31.5">
      <c r="A58" s="24" t="s">
        <v>19</v>
      </c>
      <c r="B58" s="6">
        <v>213</v>
      </c>
      <c r="C58" s="37" t="s">
        <v>174</v>
      </c>
      <c r="D58" s="97"/>
      <c r="E58" s="83">
        <v>1559.5</v>
      </c>
      <c r="F58" s="96">
        <f>SUM(G58:N58)</f>
        <v>1039.5</v>
      </c>
      <c r="G58" s="83"/>
      <c r="H58" s="83">
        <v>619.5</v>
      </c>
      <c r="I58" s="83">
        <v>120</v>
      </c>
      <c r="J58" s="83">
        <v>300</v>
      </c>
      <c r="K58" s="83"/>
      <c r="L58" s="83"/>
      <c r="M58" s="83"/>
      <c r="N58" s="83"/>
    </row>
    <row r="59" spans="1:14" s="8" customFormat="1" ht="15.75">
      <c r="A59" s="24" t="s">
        <v>19</v>
      </c>
      <c r="B59" s="6">
        <v>213</v>
      </c>
      <c r="C59" s="37" t="s">
        <v>175</v>
      </c>
      <c r="D59" s="97"/>
      <c r="E59" s="83">
        <v>452.4</v>
      </c>
      <c r="F59" s="96">
        <f>SUM(G59:N59)</f>
        <v>440.3</v>
      </c>
      <c r="G59" s="83"/>
      <c r="H59" s="83">
        <v>440.3</v>
      </c>
      <c r="I59" s="83"/>
      <c r="J59" s="83"/>
      <c r="K59" s="83"/>
      <c r="L59" s="83"/>
      <c r="M59" s="83"/>
      <c r="N59" s="83"/>
    </row>
    <row r="60" spans="1:14" s="5" customFormat="1" ht="15.75">
      <c r="A60" s="26" t="s">
        <v>19</v>
      </c>
      <c r="B60" s="3">
        <v>220</v>
      </c>
      <c r="C60" s="38" t="s">
        <v>4</v>
      </c>
      <c r="D60" s="85">
        <f aca="true" t="shared" si="16" ref="D60:N60">D61+D62+D63+D65+D66</f>
        <v>0</v>
      </c>
      <c r="E60" s="85">
        <f t="shared" si="16"/>
        <v>303</v>
      </c>
      <c r="F60" s="78">
        <f t="shared" si="16"/>
        <v>90</v>
      </c>
      <c r="G60" s="85">
        <f t="shared" si="16"/>
        <v>90</v>
      </c>
      <c r="H60" s="85"/>
      <c r="I60" s="85">
        <f t="shared" si="16"/>
        <v>0</v>
      </c>
      <c r="J60" s="85">
        <f t="shared" si="16"/>
        <v>0</v>
      </c>
      <c r="K60" s="85">
        <f t="shared" si="16"/>
        <v>0</v>
      </c>
      <c r="L60" s="85">
        <f t="shared" si="16"/>
        <v>0</v>
      </c>
      <c r="M60" s="85">
        <f t="shared" si="16"/>
        <v>0</v>
      </c>
      <c r="N60" s="85">
        <f t="shared" si="16"/>
        <v>0</v>
      </c>
    </row>
    <row r="61" spans="1:14" s="8" customFormat="1" ht="15.75">
      <c r="A61" s="24" t="s">
        <v>19</v>
      </c>
      <c r="B61" s="6">
        <v>221</v>
      </c>
      <c r="C61" s="37" t="s">
        <v>5</v>
      </c>
      <c r="D61" s="97"/>
      <c r="E61" s="83">
        <v>43</v>
      </c>
      <c r="F61" s="96">
        <f aca="true" t="shared" si="17" ref="F61:F66">SUM(G61:N61)</f>
        <v>35</v>
      </c>
      <c r="G61" s="83">
        <v>35</v>
      </c>
      <c r="H61" s="83"/>
      <c r="I61" s="83"/>
      <c r="J61" s="83"/>
      <c r="K61" s="83"/>
      <c r="L61" s="83"/>
      <c r="M61" s="83"/>
      <c r="N61" s="83"/>
    </row>
    <row r="62" spans="1:14" s="8" customFormat="1" ht="15.75">
      <c r="A62" s="24" t="s">
        <v>19</v>
      </c>
      <c r="B62" s="6">
        <v>222</v>
      </c>
      <c r="C62" s="37" t="s">
        <v>6</v>
      </c>
      <c r="D62" s="97"/>
      <c r="E62" s="83">
        <v>31</v>
      </c>
      <c r="F62" s="96">
        <f t="shared" si="17"/>
        <v>5</v>
      </c>
      <c r="G62" s="83">
        <v>5</v>
      </c>
      <c r="H62" s="83"/>
      <c r="I62" s="83"/>
      <c r="J62" s="83"/>
      <c r="K62" s="83"/>
      <c r="L62" s="83"/>
      <c r="M62" s="83"/>
      <c r="N62" s="83"/>
    </row>
    <row r="63" spans="1:14" s="8" customFormat="1" ht="15.75">
      <c r="A63" s="24" t="s">
        <v>19</v>
      </c>
      <c r="B63" s="6">
        <v>223</v>
      </c>
      <c r="C63" s="37" t="s">
        <v>7</v>
      </c>
      <c r="D63" s="97"/>
      <c r="E63" s="80">
        <v>19</v>
      </c>
      <c r="F63" s="96">
        <f t="shared" si="17"/>
        <v>15</v>
      </c>
      <c r="G63" s="83">
        <v>15</v>
      </c>
      <c r="H63" s="83"/>
      <c r="I63" s="83"/>
      <c r="J63" s="83"/>
      <c r="K63" s="83"/>
      <c r="L63" s="83"/>
      <c r="M63" s="83"/>
      <c r="N63" s="83"/>
    </row>
    <row r="64" spans="1:14" s="8" customFormat="1" ht="15.75" hidden="1">
      <c r="A64" s="24" t="s">
        <v>19</v>
      </c>
      <c r="B64" s="6">
        <v>224</v>
      </c>
      <c r="C64" s="37" t="s">
        <v>8</v>
      </c>
      <c r="D64" s="97"/>
      <c r="E64" s="83"/>
      <c r="F64" s="96">
        <f t="shared" si="17"/>
        <v>0</v>
      </c>
      <c r="G64" s="83"/>
      <c r="H64" s="83"/>
      <c r="I64" s="83"/>
      <c r="J64" s="83"/>
      <c r="K64" s="83"/>
      <c r="L64" s="83"/>
      <c r="M64" s="83"/>
      <c r="N64" s="83"/>
    </row>
    <row r="65" spans="1:14" s="8" customFormat="1" ht="15.75">
      <c r="A65" s="24" t="s">
        <v>19</v>
      </c>
      <c r="B65" s="6">
        <v>225</v>
      </c>
      <c r="C65" s="37" t="s">
        <v>9</v>
      </c>
      <c r="D65" s="97"/>
      <c r="E65" s="83">
        <v>26</v>
      </c>
      <c r="F65" s="96">
        <f t="shared" si="17"/>
        <v>15</v>
      </c>
      <c r="G65" s="83">
        <v>15</v>
      </c>
      <c r="H65" s="83"/>
      <c r="I65" s="83"/>
      <c r="J65" s="83"/>
      <c r="K65" s="83"/>
      <c r="L65" s="83"/>
      <c r="M65" s="83"/>
      <c r="N65" s="83"/>
    </row>
    <row r="66" spans="1:14" s="8" customFormat="1" ht="15.75">
      <c r="A66" s="24" t="s">
        <v>19</v>
      </c>
      <c r="B66" s="6">
        <v>226</v>
      </c>
      <c r="C66" s="37" t="s">
        <v>10</v>
      </c>
      <c r="D66" s="97"/>
      <c r="E66" s="83">
        <v>184</v>
      </c>
      <c r="F66" s="96">
        <f t="shared" si="17"/>
        <v>20</v>
      </c>
      <c r="G66" s="83">
        <v>20</v>
      </c>
      <c r="H66" s="83"/>
      <c r="I66" s="83"/>
      <c r="J66" s="83"/>
      <c r="K66" s="83"/>
      <c r="L66" s="83"/>
      <c r="M66" s="83"/>
      <c r="N66" s="83"/>
    </row>
    <row r="67" spans="1:14" s="5" customFormat="1" ht="31.5">
      <c r="A67" s="26" t="s">
        <v>19</v>
      </c>
      <c r="B67" s="3">
        <v>251</v>
      </c>
      <c r="C67" s="38" t="s">
        <v>43</v>
      </c>
      <c r="D67" s="98"/>
      <c r="E67" s="85"/>
      <c r="F67" s="78">
        <f>SUM(G67:N68)</f>
        <v>432.7</v>
      </c>
      <c r="G67" s="85">
        <v>0</v>
      </c>
      <c r="H67" s="85"/>
      <c r="I67" s="85">
        <v>432.7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</row>
    <row r="68" spans="1:14" s="5" customFormat="1" ht="31.5">
      <c r="A68" s="26" t="s">
        <v>19</v>
      </c>
      <c r="B68" s="3">
        <v>290</v>
      </c>
      <c r="C68" s="38" t="s">
        <v>176</v>
      </c>
      <c r="D68" s="98"/>
      <c r="E68" s="85">
        <v>68</v>
      </c>
      <c r="F68" s="78">
        <f>SUM(G68:J68)</f>
        <v>0</v>
      </c>
      <c r="G68" s="85">
        <v>0</v>
      </c>
      <c r="H68" s="85"/>
      <c r="I68" s="85">
        <v>0</v>
      </c>
      <c r="J68" s="85">
        <v>0</v>
      </c>
      <c r="K68" s="85"/>
      <c r="L68" s="85">
        <v>0</v>
      </c>
      <c r="M68" s="85">
        <v>0</v>
      </c>
      <c r="N68" s="85">
        <v>0</v>
      </c>
    </row>
    <row r="69" spans="1:14" s="5" customFormat="1" ht="15.75">
      <c r="A69" s="26" t="s">
        <v>19</v>
      </c>
      <c r="B69" s="3">
        <v>290</v>
      </c>
      <c r="C69" s="38" t="s">
        <v>12</v>
      </c>
      <c r="D69" s="98"/>
      <c r="E69" s="85">
        <v>26</v>
      </c>
      <c r="F69" s="78">
        <f>SUM(G69:N69)</f>
        <v>5</v>
      </c>
      <c r="G69" s="85">
        <v>5</v>
      </c>
      <c r="H69" s="85"/>
      <c r="I69" s="85">
        <v>0</v>
      </c>
      <c r="J69" s="85">
        <v>0</v>
      </c>
      <c r="K69" s="85">
        <v>0</v>
      </c>
      <c r="L69" s="85">
        <v>0</v>
      </c>
      <c r="M69" s="85">
        <v>0</v>
      </c>
      <c r="N69" s="85">
        <v>0</v>
      </c>
    </row>
    <row r="70" spans="1:14" s="5" customFormat="1" ht="15.75">
      <c r="A70" s="26" t="s">
        <v>19</v>
      </c>
      <c r="B70" s="3">
        <v>300</v>
      </c>
      <c r="C70" s="38" t="s">
        <v>13</v>
      </c>
      <c r="D70" s="85">
        <f aca="true" t="shared" si="18" ref="D70:N70">SUM(D71:D72)</f>
        <v>0</v>
      </c>
      <c r="E70" s="85">
        <f t="shared" si="18"/>
        <v>582</v>
      </c>
      <c r="F70" s="78">
        <f>SUM(F71:F72)</f>
        <v>200</v>
      </c>
      <c r="G70" s="85">
        <f t="shared" si="18"/>
        <v>200</v>
      </c>
      <c r="H70" s="85"/>
      <c r="I70" s="85">
        <f t="shared" si="18"/>
        <v>0</v>
      </c>
      <c r="J70" s="85">
        <f t="shared" si="18"/>
        <v>0</v>
      </c>
      <c r="K70" s="85">
        <f t="shared" si="18"/>
        <v>0</v>
      </c>
      <c r="L70" s="85">
        <f t="shared" si="18"/>
        <v>0</v>
      </c>
      <c r="M70" s="85">
        <f t="shared" si="18"/>
        <v>0</v>
      </c>
      <c r="N70" s="85">
        <f t="shared" si="18"/>
        <v>0</v>
      </c>
    </row>
    <row r="71" spans="1:14" s="8" customFormat="1" ht="15.75">
      <c r="A71" s="24" t="s">
        <v>19</v>
      </c>
      <c r="B71" s="6">
        <v>310</v>
      </c>
      <c r="C71" s="37" t="s">
        <v>14</v>
      </c>
      <c r="D71" s="97"/>
      <c r="E71" s="83">
        <v>219</v>
      </c>
      <c r="F71" s="96">
        <f>SUM(G71:N71)</f>
        <v>0</v>
      </c>
      <c r="G71" s="83"/>
      <c r="H71" s="83"/>
      <c r="I71" s="83"/>
      <c r="J71" s="83"/>
      <c r="K71" s="83"/>
      <c r="L71" s="83"/>
      <c r="M71" s="83"/>
      <c r="N71" s="83"/>
    </row>
    <row r="72" spans="1:14" s="8" customFormat="1" ht="15.75">
      <c r="A72" s="24" t="s">
        <v>19</v>
      </c>
      <c r="B72" s="6">
        <v>340</v>
      </c>
      <c r="C72" s="37" t="s">
        <v>15</v>
      </c>
      <c r="D72" s="97"/>
      <c r="E72" s="83">
        <v>363</v>
      </c>
      <c r="F72" s="96">
        <f>SUM(G72:N72)</f>
        <v>200</v>
      </c>
      <c r="G72" s="83">
        <v>200</v>
      </c>
      <c r="H72" s="83"/>
      <c r="I72" s="83"/>
      <c r="J72" s="83"/>
      <c r="K72" s="83"/>
      <c r="L72" s="83"/>
      <c r="M72" s="83"/>
      <c r="N72" s="83"/>
    </row>
    <row r="73" spans="1:14" s="8" customFormat="1" ht="15.75">
      <c r="A73" s="25"/>
      <c r="B73" s="10"/>
      <c r="C73" s="9" t="s">
        <v>17</v>
      </c>
      <c r="D73" s="78">
        <f aca="true" t="shared" si="19" ref="D73:N73">SUM(D54,D60,D68,D69,D70,D67)</f>
        <v>0</v>
      </c>
      <c r="E73" s="78">
        <f>E54+E60+E67+E68+E69+E70</f>
        <v>9772.9</v>
      </c>
      <c r="F73" s="78">
        <f>F70+F69+F68+F67+F60+F54</f>
        <v>5885.7</v>
      </c>
      <c r="G73" s="78">
        <f t="shared" si="19"/>
        <v>595</v>
      </c>
      <c r="H73" s="78">
        <f>H54+H60+H67+H68+H70+H69</f>
        <v>2859.8</v>
      </c>
      <c r="I73" s="78">
        <f>SUM(I54,I60,I68,I69,I70,I67)</f>
        <v>972.7</v>
      </c>
      <c r="J73" s="78">
        <f t="shared" si="19"/>
        <v>1458.2</v>
      </c>
      <c r="K73" s="78">
        <f t="shared" si="19"/>
        <v>0</v>
      </c>
      <c r="L73" s="78">
        <f t="shared" si="19"/>
        <v>0</v>
      </c>
      <c r="M73" s="78">
        <f t="shared" si="19"/>
        <v>0</v>
      </c>
      <c r="N73" s="78">
        <f t="shared" si="19"/>
        <v>0</v>
      </c>
    </row>
    <row r="74" spans="1:14" s="5" customFormat="1" ht="15.75" hidden="1">
      <c r="A74" s="26" t="s">
        <v>67</v>
      </c>
      <c r="B74" s="3">
        <v>210</v>
      </c>
      <c r="C74" s="38" t="s">
        <v>29</v>
      </c>
      <c r="D74" s="98"/>
      <c r="E74" s="85">
        <f>SUM(E75:E77)</f>
        <v>0</v>
      </c>
      <c r="F74" s="96">
        <f aca="true" t="shared" si="20" ref="F74:F137">SUM(G74:N74)</f>
        <v>0</v>
      </c>
      <c r="G74" s="85">
        <f>SUM(G75:G77)</f>
        <v>0</v>
      </c>
      <c r="H74" s="85"/>
      <c r="I74" s="85">
        <f>SUM(I75:I77)</f>
        <v>0</v>
      </c>
      <c r="J74" s="85">
        <f>SUM(J75:J77)</f>
        <v>0</v>
      </c>
      <c r="K74" s="85"/>
      <c r="L74" s="85">
        <f>SUM(L75:L77)</f>
        <v>0</v>
      </c>
      <c r="M74" s="85">
        <f>SUM(M75:M77)</f>
        <v>0</v>
      </c>
      <c r="N74" s="85">
        <f>SUM(N75:N77)</f>
        <v>0</v>
      </c>
    </row>
    <row r="75" spans="1:14" s="8" customFormat="1" ht="15.75" hidden="1">
      <c r="A75" s="24" t="s">
        <v>67</v>
      </c>
      <c r="B75" s="6">
        <v>211</v>
      </c>
      <c r="C75" s="37" t="s">
        <v>1</v>
      </c>
      <c r="D75" s="97"/>
      <c r="E75" s="83"/>
      <c r="F75" s="96">
        <f t="shared" si="20"/>
        <v>0</v>
      </c>
      <c r="G75" s="83"/>
      <c r="H75" s="83"/>
      <c r="I75" s="83"/>
      <c r="J75" s="83"/>
      <c r="K75" s="83"/>
      <c r="L75" s="83"/>
      <c r="M75" s="83"/>
      <c r="N75" s="83"/>
    </row>
    <row r="76" spans="1:14" s="8" customFormat="1" ht="15.75" hidden="1">
      <c r="A76" s="24" t="s">
        <v>67</v>
      </c>
      <c r="B76" s="6">
        <v>212</v>
      </c>
      <c r="C76" s="37" t="s">
        <v>2</v>
      </c>
      <c r="D76" s="97"/>
      <c r="E76" s="83"/>
      <c r="F76" s="96">
        <f t="shared" si="20"/>
        <v>0</v>
      </c>
      <c r="G76" s="83"/>
      <c r="H76" s="83"/>
      <c r="I76" s="83"/>
      <c r="J76" s="83"/>
      <c r="K76" s="83"/>
      <c r="L76" s="83"/>
      <c r="M76" s="83"/>
      <c r="N76" s="83"/>
    </row>
    <row r="77" spans="1:14" s="8" customFormat="1" ht="15.75" hidden="1">
      <c r="A77" s="24" t="s">
        <v>67</v>
      </c>
      <c r="B77" s="6">
        <v>213</v>
      </c>
      <c r="C77" s="37" t="s">
        <v>3</v>
      </c>
      <c r="D77" s="97"/>
      <c r="E77" s="83"/>
      <c r="F77" s="96">
        <f t="shared" si="20"/>
        <v>0</v>
      </c>
      <c r="G77" s="83"/>
      <c r="H77" s="83"/>
      <c r="I77" s="83"/>
      <c r="J77" s="83"/>
      <c r="K77" s="83"/>
      <c r="L77" s="83"/>
      <c r="M77" s="83"/>
      <c r="N77" s="83"/>
    </row>
    <row r="78" spans="1:14" s="5" customFormat="1" ht="15.75" hidden="1">
      <c r="A78" s="26" t="s">
        <v>67</v>
      </c>
      <c r="B78" s="3">
        <v>220</v>
      </c>
      <c r="C78" s="38" t="s">
        <v>4</v>
      </c>
      <c r="D78" s="98"/>
      <c r="E78" s="85">
        <f>SUM(E79:E85)</f>
        <v>0</v>
      </c>
      <c r="F78" s="96">
        <f t="shared" si="20"/>
        <v>680</v>
      </c>
      <c r="G78" s="85">
        <f>SUM(G79:G85)</f>
        <v>0</v>
      </c>
      <c r="H78" s="85"/>
      <c r="I78" s="85">
        <f>SUM(I79:I85)</f>
        <v>680</v>
      </c>
      <c r="J78" s="85">
        <f>SUM(J79:J85)</f>
        <v>0</v>
      </c>
      <c r="K78" s="85"/>
      <c r="L78" s="85">
        <f>SUM(L79:L85)</f>
        <v>0</v>
      </c>
      <c r="M78" s="85">
        <f>SUM(M79:M85)</f>
        <v>0</v>
      </c>
      <c r="N78" s="85">
        <f>SUM(N79:N85)</f>
        <v>0</v>
      </c>
    </row>
    <row r="79" spans="1:14" s="8" customFormat="1" ht="15.75" hidden="1">
      <c r="A79" s="24" t="s">
        <v>67</v>
      </c>
      <c r="B79" s="6">
        <v>221</v>
      </c>
      <c r="C79" s="37" t="s">
        <v>5</v>
      </c>
      <c r="D79" s="97"/>
      <c r="E79" s="83"/>
      <c r="F79" s="96">
        <f t="shared" si="20"/>
        <v>0</v>
      </c>
      <c r="G79" s="83"/>
      <c r="H79" s="83"/>
      <c r="I79" s="83"/>
      <c r="J79" s="83"/>
      <c r="K79" s="83"/>
      <c r="L79" s="83"/>
      <c r="M79" s="83"/>
      <c r="N79" s="83"/>
    </row>
    <row r="80" spans="1:14" s="8" customFormat="1" ht="15.75" hidden="1">
      <c r="A80" s="24" t="s">
        <v>67</v>
      </c>
      <c r="B80" s="6">
        <v>222</v>
      </c>
      <c r="C80" s="37" t="s">
        <v>6</v>
      </c>
      <c r="D80" s="97"/>
      <c r="E80" s="83"/>
      <c r="F80" s="96">
        <f t="shared" si="20"/>
        <v>0</v>
      </c>
      <c r="G80" s="83"/>
      <c r="H80" s="83"/>
      <c r="I80" s="83"/>
      <c r="J80" s="83"/>
      <c r="K80" s="83"/>
      <c r="L80" s="83"/>
      <c r="M80" s="83"/>
      <c r="N80" s="83"/>
    </row>
    <row r="81" spans="1:14" s="8" customFormat="1" ht="15.75" hidden="1">
      <c r="A81" s="24" t="s">
        <v>67</v>
      </c>
      <c r="B81" s="6">
        <v>223</v>
      </c>
      <c r="C81" s="37" t="s">
        <v>7</v>
      </c>
      <c r="D81" s="97"/>
      <c r="E81" s="83"/>
      <c r="F81" s="96">
        <f t="shared" si="20"/>
        <v>0</v>
      </c>
      <c r="G81" s="83"/>
      <c r="H81" s="83"/>
      <c r="I81" s="83"/>
      <c r="J81" s="83"/>
      <c r="K81" s="83"/>
      <c r="L81" s="83"/>
      <c r="M81" s="83"/>
      <c r="N81" s="83"/>
    </row>
    <row r="82" spans="1:14" s="8" customFormat="1" ht="15.75" hidden="1">
      <c r="A82" s="24" t="s">
        <v>67</v>
      </c>
      <c r="B82" s="6">
        <v>224</v>
      </c>
      <c r="C82" s="37" t="s">
        <v>8</v>
      </c>
      <c r="D82" s="97"/>
      <c r="E82" s="83"/>
      <c r="F82" s="96">
        <f t="shared" si="20"/>
        <v>0</v>
      </c>
      <c r="G82" s="83"/>
      <c r="H82" s="83"/>
      <c r="I82" s="83"/>
      <c r="J82" s="83"/>
      <c r="K82" s="83"/>
      <c r="L82" s="83"/>
      <c r="M82" s="83"/>
      <c r="N82" s="83"/>
    </row>
    <row r="83" spans="1:14" s="8" customFormat="1" ht="15.75" hidden="1">
      <c r="A83" s="24" t="s">
        <v>67</v>
      </c>
      <c r="B83" s="6">
        <v>225</v>
      </c>
      <c r="C83" s="37" t="s">
        <v>9</v>
      </c>
      <c r="D83" s="97"/>
      <c r="E83" s="83"/>
      <c r="F83" s="96">
        <f t="shared" si="20"/>
        <v>0</v>
      </c>
      <c r="G83" s="83"/>
      <c r="H83" s="83"/>
      <c r="I83" s="83"/>
      <c r="J83" s="83"/>
      <c r="K83" s="83"/>
      <c r="L83" s="83"/>
      <c r="M83" s="83"/>
      <c r="N83" s="83"/>
    </row>
    <row r="84" spans="1:14" s="8" customFormat="1" ht="15.75" hidden="1">
      <c r="A84" s="24" t="s">
        <v>67</v>
      </c>
      <c r="B84" s="6">
        <v>226</v>
      </c>
      <c r="C84" s="37" t="s">
        <v>10</v>
      </c>
      <c r="D84" s="97"/>
      <c r="E84" s="83"/>
      <c r="F84" s="96">
        <f t="shared" si="20"/>
        <v>0</v>
      </c>
      <c r="G84" s="83"/>
      <c r="H84" s="83"/>
      <c r="I84" s="83"/>
      <c r="J84" s="83"/>
      <c r="K84" s="83"/>
      <c r="L84" s="83"/>
      <c r="M84" s="83"/>
      <c r="N84" s="83"/>
    </row>
    <row r="85" spans="1:14" s="5" customFormat="1" ht="31.5">
      <c r="A85" s="26" t="s">
        <v>67</v>
      </c>
      <c r="B85" s="3">
        <v>251</v>
      </c>
      <c r="C85" s="37" t="s">
        <v>43</v>
      </c>
      <c r="D85" s="97"/>
      <c r="E85" s="85">
        <v>0</v>
      </c>
      <c r="F85" s="96">
        <f t="shared" si="20"/>
        <v>680</v>
      </c>
      <c r="G85" s="85"/>
      <c r="H85" s="85"/>
      <c r="I85" s="85">
        <v>680</v>
      </c>
      <c r="J85" s="85"/>
      <c r="K85" s="85"/>
      <c r="L85" s="85"/>
      <c r="M85" s="85"/>
      <c r="N85" s="85"/>
    </row>
    <row r="86" spans="1:14" s="5" customFormat="1" ht="31.5" hidden="1">
      <c r="A86" s="26" t="s">
        <v>67</v>
      </c>
      <c r="B86" s="3">
        <v>263</v>
      </c>
      <c r="C86" s="38" t="s">
        <v>45</v>
      </c>
      <c r="D86" s="98"/>
      <c r="E86" s="85">
        <v>0</v>
      </c>
      <c r="F86" s="96">
        <f t="shared" si="20"/>
        <v>0</v>
      </c>
      <c r="G86" s="85">
        <v>0</v>
      </c>
      <c r="H86" s="85"/>
      <c r="I86" s="85">
        <v>0</v>
      </c>
      <c r="J86" s="85">
        <v>0</v>
      </c>
      <c r="K86" s="85"/>
      <c r="L86" s="85">
        <v>0</v>
      </c>
      <c r="M86" s="85">
        <v>0</v>
      </c>
      <c r="N86" s="85">
        <v>0</v>
      </c>
    </row>
    <row r="87" spans="1:14" s="5" customFormat="1" ht="15.75" hidden="1">
      <c r="A87" s="26" t="s">
        <v>67</v>
      </c>
      <c r="B87" s="3">
        <v>290</v>
      </c>
      <c r="C87" s="38" t="s">
        <v>12</v>
      </c>
      <c r="D87" s="98"/>
      <c r="E87" s="85">
        <v>0</v>
      </c>
      <c r="F87" s="96">
        <f t="shared" si="20"/>
        <v>0</v>
      </c>
      <c r="G87" s="85">
        <v>0</v>
      </c>
      <c r="H87" s="85"/>
      <c r="I87" s="85">
        <v>0</v>
      </c>
      <c r="J87" s="85">
        <v>0</v>
      </c>
      <c r="K87" s="85"/>
      <c r="L87" s="85">
        <v>0</v>
      </c>
      <c r="M87" s="85">
        <v>0</v>
      </c>
      <c r="N87" s="85">
        <v>0</v>
      </c>
    </row>
    <row r="88" spans="1:14" s="5" customFormat="1" ht="15.75" hidden="1">
      <c r="A88" s="26" t="s">
        <v>67</v>
      </c>
      <c r="B88" s="3">
        <v>300</v>
      </c>
      <c r="C88" s="38" t="s">
        <v>13</v>
      </c>
      <c r="D88" s="98"/>
      <c r="E88" s="85">
        <f>SUM(E89:E90)</f>
        <v>0</v>
      </c>
      <c r="F88" s="96">
        <f t="shared" si="20"/>
        <v>0</v>
      </c>
      <c r="G88" s="85">
        <f>SUM(G89:G90)</f>
        <v>0</v>
      </c>
      <c r="H88" s="85"/>
      <c r="I88" s="85">
        <f>SUM(I89:I90)</f>
        <v>0</v>
      </c>
      <c r="J88" s="85">
        <f>SUM(J89:J90)</f>
        <v>0</v>
      </c>
      <c r="K88" s="85"/>
      <c r="L88" s="85">
        <f>SUM(L89:L90)</f>
        <v>0</v>
      </c>
      <c r="M88" s="85">
        <f>SUM(M89:M90)</f>
        <v>0</v>
      </c>
      <c r="N88" s="85">
        <f>SUM(N89:N90)</f>
        <v>0</v>
      </c>
    </row>
    <row r="89" spans="1:14" s="8" customFormat="1" ht="15.75" hidden="1">
      <c r="A89" s="24" t="s">
        <v>67</v>
      </c>
      <c r="B89" s="6">
        <v>310</v>
      </c>
      <c r="C89" s="37" t="s">
        <v>14</v>
      </c>
      <c r="D89" s="97"/>
      <c r="E89" s="83"/>
      <c r="F89" s="96">
        <f t="shared" si="20"/>
        <v>0</v>
      </c>
      <c r="G89" s="83"/>
      <c r="H89" s="83"/>
      <c r="I89" s="83"/>
      <c r="J89" s="83"/>
      <c r="K89" s="83"/>
      <c r="L89" s="83"/>
      <c r="M89" s="83"/>
      <c r="N89" s="83"/>
    </row>
    <row r="90" spans="1:14" s="8" customFormat="1" ht="15.75" hidden="1">
      <c r="A90" s="24" t="s">
        <v>67</v>
      </c>
      <c r="B90" s="6">
        <v>340</v>
      </c>
      <c r="C90" s="37" t="s">
        <v>15</v>
      </c>
      <c r="D90" s="97"/>
      <c r="E90" s="83"/>
      <c r="F90" s="96">
        <f t="shared" si="20"/>
        <v>0</v>
      </c>
      <c r="G90" s="83"/>
      <c r="H90" s="83"/>
      <c r="I90" s="83"/>
      <c r="J90" s="83"/>
      <c r="K90" s="83"/>
      <c r="L90" s="83"/>
      <c r="M90" s="83"/>
      <c r="N90" s="83"/>
    </row>
    <row r="91" spans="1:14" s="8" customFormat="1" ht="15.75">
      <c r="A91" s="25"/>
      <c r="B91" s="10"/>
      <c r="C91" s="9" t="s">
        <v>17</v>
      </c>
      <c r="D91" s="78">
        <f>D85</f>
        <v>0</v>
      </c>
      <c r="E91" s="78">
        <f>E85</f>
        <v>0</v>
      </c>
      <c r="F91" s="78">
        <f t="shared" si="20"/>
        <v>680</v>
      </c>
      <c r="G91" s="78">
        <f aca="true" t="shared" si="21" ref="G91:N91">SUM(G74,G78,G86,G87,G88)</f>
        <v>0</v>
      </c>
      <c r="H91" s="78"/>
      <c r="I91" s="78">
        <f t="shared" si="21"/>
        <v>680</v>
      </c>
      <c r="J91" s="78">
        <f t="shared" si="21"/>
        <v>0</v>
      </c>
      <c r="K91" s="78">
        <f t="shared" si="21"/>
        <v>0</v>
      </c>
      <c r="L91" s="78">
        <f t="shared" si="21"/>
        <v>0</v>
      </c>
      <c r="M91" s="78">
        <f t="shared" si="21"/>
        <v>0</v>
      </c>
      <c r="N91" s="78">
        <f t="shared" si="21"/>
        <v>0</v>
      </c>
    </row>
    <row r="92" spans="1:14" s="11" customFormat="1" ht="15.75">
      <c r="A92" s="55" t="s">
        <v>85</v>
      </c>
      <c r="B92" s="30">
        <v>290</v>
      </c>
      <c r="C92" s="29" t="s">
        <v>86</v>
      </c>
      <c r="D92" s="76"/>
      <c r="E92" s="76"/>
      <c r="F92" s="79">
        <f t="shared" si="20"/>
        <v>0</v>
      </c>
      <c r="G92" s="76">
        <v>0</v>
      </c>
      <c r="H92" s="76"/>
      <c r="I92" s="76">
        <v>0</v>
      </c>
      <c r="J92" s="76">
        <v>0</v>
      </c>
      <c r="K92" s="76"/>
      <c r="L92" s="76">
        <v>0</v>
      </c>
      <c r="M92" s="76">
        <v>0</v>
      </c>
      <c r="N92" s="76">
        <v>0</v>
      </c>
    </row>
    <row r="93" spans="1:14" s="11" customFormat="1" ht="15.75" hidden="1">
      <c r="A93" s="55" t="s">
        <v>23</v>
      </c>
      <c r="B93" s="30">
        <v>231</v>
      </c>
      <c r="C93" s="29" t="s">
        <v>24</v>
      </c>
      <c r="D93" s="76"/>
      <c r="E93" s="76"/>
      <c r="F93" s="79">
        <f t="shared" si="20"/>
        <v>0</v>
      </c>
      <c r="G93" s="76">
        <v>0</v>
      </c>
      <c r="H93" s="76"/>
      <c r="I93" s="76">
        <v>0</v>
      </c>
      <c r="J93" s="76">
        <v>0</v>
      </c>
      <c r="K93" s="76"/>
      <c r="L93" s="76">
        <v>0</v>
      </c>
      <c r="M93" s="76">
        <v>0</v>
      </c>
      <c r="N93" s="76">
        <v>0</v>
      </c>
    </row>
    <row r="94" spans="1:14" s="11" customFormat="1" ht="15.75">
      <c r="A94" s="55" t="s">
        <v>23</v>
      </c>
      <c r="B94" s="30">
        <v>290</v>
      </c>
      <c r="C94" s="29" t="s">
        <v>25</v>
      </c>
      <c r="D94" s="76"/>
      <c r="E94" s="76"/>
      <c r="F94" s="79">
        <f t="shared" si="20"/>
        <v>10</v>
      </c>
      <c r="G94" s="76">
        <v>10</v>
      </c>
      <c r="H94" s="76"/>
      <c r="I94" s="76">
        <v>0</v>
      </c>
      <c r="J94" s="76">
        <v>0</v>
      </c>
      <c r="K94" s="76"/>
      <c r="L94" s="76">
        <v>0</v>
      </c>
      <c r="M94" s="76">
        <v>0</v>
      </c>
      <c r="N94" s="76">
        <v>0</v>
      </c>
    </row>
    <row r="95" spans="1:14" s="11" customFormat="1" ht="15.75">
      <c r="A95" s="55" t="s">
        <v>99</v>
      </c>
      <c r="B95" s="30">
        <v>290</v>
      </c>
      <c r="C95" s="29" t="s">
        <v>26</v>
      </c>
      <c r="D95" s="76"/>
      <c r="E95" s="76"/>
      <c r="F95" s="79">
        <f t="shared" si="20"/>
        <v>10</v>
      </c>
      <c r="G95" s="76">
        <v>10</v>
      </c>
      <c r="H95" s="76"/>
      <c r="I95" s="76">
        <v>0</v>
      </c>
      <c r="J95" s="76">
        <v>0</v>
      </c>
      <c r="K95" s="76"/>
      <c r="L95" s="76">
        <v>0</v>
      </c>
      <c r="M95" s="76">
        <v>0</v>
      </c>
      <c r="N95" s="76">
        <v>0</v>
      </c>
    </row>
    <row r="96" spans="1:14" s="11" customFormat="1" ht="15.75" hidden="1">
      <c r="A96" s="55" t="s">
        <v>99</v>
      </c>
      <c r="B96" s="30">
        <v>290</v>
      </c>
      <c r="C96" s="29" t="s">
        <v>26</v>
      </c>
      <c r="D96" s="76"/>
      <c r="E96" s="76">
        <v>0</v>
      </c>
      <c r="F96" s="79">
        <f t="shared" si="20"/>
        <v>0</v>
      </c>
      <c r="G96" s="76">
        <v>0</v>
      </c>
      <c r="H96" s="76"/>
      <c r="I96" s="76">
        <v>0</v>
      </c>
      <c r="J96" s="76">
        <v>0</v>
      </c>
      <c r="K96" s="76"/>
      <c r="L96" s="76">
        <v>0</v>
      </c>
      <c r="M96" s="76">
        <v>0</v>
      </c>
      <c r="N96" s="76">
        <v>0</v>
      </c>
    </row>
    <row r="97" spans="1:14" s="11" customFormat="1" ht="15.75">
      <c r="A97" s="87" t="s">
        <v>99</v>
      </c>
      <c r="B97" s="30">
        <v>340</v>
      </c>
      <c r="C97" s="29" t="s">
        <v>26</v>
      </c>
      <c r="D97" s="76"/>
      <c r="E97" s="76"/>
      <c r="F97" s="79">
        <f t="shared" si="20"/>
        <v>0.7</v>
      </c>
      <c r="G97" s="76"/>
      <c r="H97" s="76"/>
      <c r="I97" s="76"/>
      <c r="J97" s="76"/>
      <c r="K97" s="76">
        <v>0.7</v>
      </c>
      <c r="L97" s="76"/>
      <c r="M97" s="76"/>
      <c r="N97" s="76"/>
    </row>
    <row r="98" spans="1:14" s="17" customFormat="1" ht="18.75">
      <c r="A98" s="146" t="s">
        <v>27</v>
      </c>
      <c r="B98" s="147"/>
      <c r="C98" s="148"/>
      <c r="D98" s="78">
        <v>0</v>
      </c>
      <c r="E98" s="78">
        <f>E32+E53+E73+E85+E92+E94+E95+E97</f>
        <v>12083.9</v>
      </c>
      <c r="F98" s="78">
        <f t="shared" si="20"/>
        <v>8206.400000000001</v>
      </c>
      <c r="G98" s="78">
        <f>SUM(G32,G53,G73,G93,G94,G96,G95,G91,G92)</f>
        <v>815</v>
      </c>
      <c r="H98" s="78">
        <f>H73+H53+H32</f>
        <v>3539.8</v>
      </c>
      <c r="I98" s="78">
        <f>SUM(I32,I53,I73,I93,I94,I96,I95,I91,I92)</f>
        <v>1672.7</v>
      </c>
      <c r="J98" s="78">
        <f>SUM(J32,J53,J73,J93,J94,J96,J95,J91,J92)</f>
        <v>2178.2</v>
      </c>
      <c r="K98" s="78">
        <f>SUM(K32,K53,K73,K93,K94,K96:K97,K95,K91,K92)</f>
        <v>0.7</v>
      </c>
      <c r="L98" s="78">
        <f>SUM(L32,L53,L73,L93,L94,L96,L95,L91,L92)</f>
        <v>0</v>
      </c>
      <c r="M98" s="78">
        <f>SUM(M32,M53,M73,M93,M94,M96,M95,M91,M92)</f>
        <v>0</v>
      </c>
      <c r="N98" s="78">
        <f>SUM(N32,N53,N73,N93,N94,N96,N95,N91,N92)</f>
        <v>0</v>
      </c>
    </row>
    <row r="99" spans="1:14" s="8" customFormat="1" ht="21.75" customHeight="1">
      <c r="A99" s="20" t="s">
        <v>21</v>
      </c>
      <c r="B99" s="12"/>
      <c r="C99" s="13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</row>
    <row r="100" spans="1:14" s="8" customFormat="1" ht="30.75" customHeight="1">
      <c r="A100" s="26" t="s">
        <v>22</v>
      </c>
      <c r="B100" s="3">
        <v>210</v>
      </c>
      <c r="C100" s="38" t="s">
        <v>29</v>
      </c>
      <c r="D100" s="82">
        <f aca="true" t="shared" si="22" ref="D100:N100">SUM(D101:D103)</f>
        <v>0</v>
      </c>
      <c r="E100" s="82">
        <f t="shared" si="22"/>
        <v>343</v>
      </c>
      <c r="F100" s="96">
        <f t="shared" si="20"/>
        <v>232.8</v>
      </c>
      <c r="G100" s="82">
        <f t="shared" si="22"/>
        <v>0</v>
      </c>
      <c r="H100" s="82"/>
      <c r="I100" s="82">
        <f t="shared" si="22"/>
        <v>0</v>
      </c>
      <c r="J100" s="82">
        <f t="shared" si="22"/>
        <v>0</v>
      </c>
      <c r="K100" s="82">
        <f t="shared" si="22"/>
        <v>0</v>
      </c>
      <c r="L100" s="82">
        <f t="shared" si="22"/>
        <v>0</v>
      </c>
      <c r="M100" s="82">
        <f t="shared" si="22"/>
        <v>232.8</v>
      </c>
      <c r="N100" s="82">
        <f t="shared" si="22"/>
        <v>0</v>
      </c>
    </row>
    <row r="101" spans="1:14" s="8" customFormat="1" ht="15.75">
      <c r="A101" s="24" t="s">
        <v>22</v>
      </c>
      <c r="B101" s="6">
        <v>211</v>
      </c>
      <c r="C101" s="37" t="s">
        <v>1</v>
      </c>
      <c r="D101" s="97"/>
      <c r="E101" s="83">
        <v>234</v>
      </c>
      <c r="F101" s="96">
        <f t="shared" si="20"/>
        <v>178.8</v>
      </c>
      <c r="G101" s="83"/>
      <c r="H101" s="83"/>
      <c r="I101" s="83"/>
      <c r="J101" s="83"/>
      <c r="K101" s="83"/>
      <c r="L101" s="83"/>
      <c r="M101" s="83">
        <v>178.8</v>
      </c>
      <c r="N101" s="83"/>
    </row>
    <row r="102" spans="1:14" s="8" customFormat="1" ht="15.75">
      <c r="A102" s="24" t="s">
        <v>22</v>
      </c>
      <c r="B102" s="6">
        <v>212</v>
      </c>
      <c r="C102" s="37" t="s">
        <v>2</v>
      </c>
      <c r="D102" s="97"/>
      <c r="E102" s="83">
        <v>30</v>
      </c>
      <c r="F102" s="96">
        <f t="shared" si="20"/>
        <v>0</v>
      </c>
      <c r="G102" s="83"/>
      <c r="H102" s="83"/>
      <c r="I102" s="83"/>
      <c r="J102" s="83"/>
      <c r="K102" s="83"/>
      <c r="L102" s="83"/>
      <c r="M102" s="83"/>
      <c r="N102" s="83"/>
    </row>
    <row r="103" spans="1:14" s="8" customFormat="1" ht="15.75">
      <c r="A103" s="24" t="s">
        <v>22</v>
      </c>
      <c r="B103" s="6">
        <v>213</v>
      </c>
      <c r="C103" s="37" t="s">
        <v>3</v>
      </c>
      <c r="D103" s="97"/>
      <c r="E103" s="83">
        <v>79</v>
      </c>
      <c r="F103" s="96">
        <f t="shared" si="20"/>
        <v>54</v>
      </c>
      <c r="G103" s="83"/>
      <c r="H103" s="83"/>
      <c r="I103" s="83"/>
      <c r="J103" s="83"/>
      <c r="K103" s="83"/>
      <c r="L103" s="83"/>
      <c r="M103" s="83">
        <v>54</v>
      </c>
      <c r="N103" s="83"/>
    </row>
    <row r="104" spans="1:14" s="8" customFormat="1" ht="15.75">
      <c r="A104" s="26" t="s">
        <v>22</v>
      </c>
      <c r="B104" s="3">
        <v>220</v>
      </c>
      <c r="C104" s="38" t="s">
        <v>4</v>
      </c>
      <c r="D104" s="85">
        <f aca="true" t="shared" si="23" ref="D104:N104">SUM(D105:D110)</f>
        <v>0</v>
      </c>
      <c r="E104" s="85">
        <f t="shared" si="23"/>
        <v>5</v>
      </c>
      <c r="F104" s="96">
        <f t="shared" si="20"/>
        <v>43.8</v>
      </c>
      <c r="G104" s="85">
        <f t="shared" si="23"/>
        <v>0</v>
      </c>
      <c r="H104" s="85"/>
      <c r="I104" s="85">
        <f t="shared" si="23"/>
        <v>0</v>
      </c>
      <c r="J104" s="85">
        <f t="shared" si="23"/>
        <v>0</v>
      </c>
      <c r="K104" s="85">
        <f t="shared" si="23"/>
        <v>0</v>
      </c>
      <c r="L104" s="85">
        <f t="shared" si="23"/>
        <v>0</v>
      </c>
      <c r="M104" s="85">
        <f t="shared" si="23"/>
        <v>43.8</v>
      </c>
      <c r="N104" s="85">
        <f t="shared" si="23"/>
        <v>0</v>
      </c>
    </row>
    <row r="105" spans="1:14" s="8" customFormat="1" ht="15.75">
      <c r="A105" s="24" t="s">
        <v>22</v>
      </c>
      <c r="B105" s="6">
        <v>221</v>
      </c>
      <c r="C105" s="37" t="s">
        <v>5</v>
      </c>
      <c r="D105" s="97">
        <v>0</v>
      </c>
      <c r="E105" s="83"/>
      <c r="F105" s="96">
        <f t="shared" si="20"/>
        <v>3.8</v>
      </c>
      <c r="G105" s="83"/>
      <c r="H105" s="83"/>
      <c r="I105" s="83"/>
      <c r="J105" s="83"/>
      <c r="K105" s="83"/>
      <c r="L105" s="80"/>
      <c r="M105" s="80">
        <v>3.8</v>
      </c>
      <c r="N105" s="80"/>
    </row>
    <row r="106" spans="1:14" s="8" customFormat="1" ht="15.75">
      <c r="A106" s="24" t="s">
        <v>22</v>
      </c>
      <c r="B106" s="6">
        <v>222</v>
      </c>
      <c r="C106" s="37" t="s">
        <v>6</v>
      </c>
      <c r="D106" s="97">
        <v>0</v>
      </c>
      <c r="E106" s="83">
        <v>5</v>
      </c>
      <c r="F106" s="96">
        <f t="shared" si="20"/>
        <v>34</v>
      </c>
      <c r="G106" s="83"/>
      <c r="H106" s="83"/>
      <c r="I106" s="83"/>
      <c r="J106" s="83"/>
      <c r="K106" s="83"/>
      <c r="L106" s="83"/>
      <c r="M106" s="83">
        <v>34</v>
      </c>
      <c r="N106" s="83"/>
    </row>
    <row r="107" spans="1:14" s="8" customFormat="1" ht="15.75">
      <c r="A107" s="24" t="s">
        <v>22</v>
      </c>
      <c r="B107" s="6">
        <v>223</v>
      </c>
      <c r="C107" s="37" t="s">
        <v>7</v>
      </c>
      <c r="D107" s="97"/>
      <c r="E107" s="83"/>
      <c r="F107" s="96">
        <f t="shared" si="20"/>
        <v>0</v>
      </c>
      <c r="G107" s="83"/>
      <c r="H107" s="83"/>
      <c r="I107" s="83"/>
      <c r="J107" s="83"/>
      <c r="K107" s="83"/>
      <c r="L107" s="83"/>
      <c r="M107" s="83"/>
      <c r="N107" s="83"/>
    </row>
    <row r="108" spans="1:14" s="8" customFormat="1" ht="15.75">
      <c r="A108" s="24" t="s">
        <v>22</v>
      </c>
      <c r="B108" s="6">
        <v>224</v>
      </c>
      <c r="C108" s="37" t="s">
        <v>8</v>
      </c>
      <c r="D108" s="97"/>
      <c r="E108" s="83"/>
      <c r="F108" s="96">
        <f t="shared" si="20"/>
        <v>6</v>
      </c>
      <c r="G108" s="83"/>
      <c r="H108" s="83"/>
      <c r="I108" s="83"/>
      <c r="J108" s="83"/>
      <c r="K108" s="83"/>
      <c r="L108" s="83"/>
      <c r="M108" s="83">
        <v>6</v>
      </c>
      <c r="N108" s="83"/>
    </row>
    <row r="109" spans="1:14" s="8" customFormat="1" ht="15.75">
      <c r="A109" s="24" t="s">
        <v>22</v>
      </c>
      <c r="B109" s="6">
        <v>225</v>
      </c>
      <c r="C109" s="37" t="s">
        <v>9</v>
      </c>
      <c r="D109" s="97"/>
      <c r="E109" s="83"/>
      <c r="F109" s="96">
        <f t="shared" si="20"/>
        <v>0</v>
      </c>
      <c r="G109" s="83"/>
      <c r="H109" s="83"/>
      <c r="I109" s="83"/>
      <c r="J109" s="83"/>
      <c r="K109" s="83"/>
      <c r="L109" s="83"/>
      <c r="M109" s="83"/>
      <c r="N109" s="83"/>
    </row>
    <row r="110" spans="1:14" s="8" customFormat="1" ht="15.75">
      <c r="A110" s="24" t="s">
        <v>22</v>
      </c>
      <c r="B110" s="6">
        <v>226</v>
      </c>
      <c r="C110" s="37" t="s">
        <v>10</v>
      </c>
      <c r="D110" s="97"/>
      <c r="E110" s="83"/>
      <c r="F110" s="96">
        <f t="shared" si="20"/>
        <v>0</v>
      </c>
      <c r="G110" s="83"/>
      <c r="H110" s="83"/>
      <c r="I110" s="83"/>
      <c r="J110" s="83"/>
      <c r="K110" s="83"/>
      <c r="L110" s="83"/>
      <c r="M110" s="83"/>
      <c r="N110" s="83"/>
    </row>
    <row r="111" spans="1:14" s="5" customFormat="1" ht="15.75">
      <c r="A111" s="26" t="s">
        <v>22</v>
      </c>
      <c r="B111" s="3">
        <v>300</v>
      </c>
      <c r="C111" s="38" t="s">
        <v>13</v>
      </c>
      <c r="D111" s="85">
        <f aca="true" t="shared" si="24" ref="D111:N111">SUM(D112:D113)</f>
        <v>0</v>
      </c>
      <c r="E111" s="85">
        <f t="shared" si="24"/>
        <v>2</v>
      </c>
      <c r="F111" s="96">
        <f t="shared" si="20"/>
        <v>2</v>
      </c>
      <c r="G111" s="85">
        <f t="shared" si="24"/>
        <v>0</v>
      </c>
      <c r="H111" s="85"/>
      <c r="I111" s="85">
        <f t="shared" si="24"/>
        <v>0</v>
      </c>
      <c r="J111" s="85">
        <f t="shared" si="24"/>
        <v>0</v>
      </c>
      <c r="K111" s="85">
        <f t="shared" si="24"/>
        <v>0</v>
      </c>
      <c r="L111" s="85">
        <f t="shared" si="24"/>
        <v>0</v>
      </c>
      <c r="M111" s="85">
        <f t="shared" si="24"/>
        <v>2</v>
      </c>
      <c r="N111" s="85">
        <f t="shared" si="24"/>
        <v>0</v>
      </c>
    </row>
    <row r="112" spans="1:14" s="8" customFormat="1" ht="15.75">
      <c r="A112" s="24" t="s">
        <v>22</v>
      </c>
      <c r="B112" s="6">
        <v>310</v>
      </c>
      <c r="C112" s="37" t="s">
        <v>14</v>
      </c>
      <c r="D112" s="97"/>
      <c r="E112" s="83">
        <v>0</v>
      </c>
      <c r="F112" s="96">
        <f t="shared" si="20"/>
        <v>0</v>
      </c>
      <c r="G112" s="83"/>
      <c r="H112" s="83"/>
      <c r="I112" s="83"/>
      <c r="J112" s="83"/>
      <c r="K112" s="83"/>
      <c r="L112" s="83"/>
      <c r="M112" s="83"/>
      <c r="N112" s="83"/>
    </row>
    <row r="113" spans="1:14" s="8" customFormat="1" ht="15.75">
      <c r="A113" s="24" t="s">
        <v>22</v>
      </c>
      <c r="B113" s="6">
        <v>340</v>
      </c>
      <c r="C113" s="37" t="s">
        <v>15</v>
      </c>
      <c r="D113" s="97">
        <v>0</v>
      </c>
      <c r="E113" s="83">
        <v>2</v>
      </c>
      <c r="F113" s="96">
        <f t="shared" si="20"/>
        <v>2</v>
      </c>
      <c r="G113" s="83"/>
      <c r="H113" s="83"/>
      <c r="I113" s="83"/>
      <c r="J113" s="83"/>
      <c r="K113" s="83"/>
      <c r="L113" s="83"/>
      <c r="M113" s="83">
        <v>2</v>
      </c>
      <c r="N113" s="83"/>
    </row>
    <row r="114" spans="1:14" s="18" customFormat="1" ht="18.75">
      <c r="A114" s="146" t="s">
        <v>28</v>
      </c>
      <c r="B114" s="147"/>
      <c r="C114" s="148"/>
      <c r="D114" s="78">
        <f aca="true" t="shared" si="25" ref="D114:N114">SUM(D100,D104,D111)</f>
        <v>0</v>
      </c>
      <c r="E114" s="78">
        <f t="shared" si="25"/>
        <v>350</v>
      </c>
      <c r="F114" s="78">
        <f t="shared" si="20"/>
        <v>278.6</v>
      </c>
      <c r="G114" s="78">
        <f t="shared" si="25"/>
        <v>0</v>
      </c>
      <c r="H114" s="78"/>
      <c r="I114" s="78">
        <f t="shared" si="25"/>
        <v>0</v>
      </c>
      <c r="J114" s="78">
        <f t="shared" si="25"/>
        <v>0</v>
      </c>
      <c r="K114" s="78">
        <f t="shared" si="25"/>
        <v>0</v>
      </c>
      <c r="L114" s="78">
        <f t="shared" si="25"/>
        <v>0</v>
      </c>
      <c r="M114" s="78">
        <f t="shared" si="25"/>
        <v>278.6</v>
      </c>
      <c r="N114" s="78">
        <f t="shared" si="25"/>
        <v>0</v>
      </c>
    </row>
    <row r="115" spans="1:14" s="31" customFormat="1" ht="31.5" customHeight="1">
      <c r="A115" s="134" t="s">
        <v>66</v>
      </c>
      <c r="B115" s="135"/>
      <c r="C115" s="136"/>
      <c r="D115" s="99"/>
      <c r="E115" s="76"/>
      <c r="F115" s="79">
        <f t="shared" si="20"/>
        <v>0</v>
      </c>
      <c r="G115" s="76"/>
      <c r="H115" s="76"/>
      <c r="I115" s="76"/>
      <c r="J115" s="76"/>
      <c r="K115" s="76"/>
      <c r="L115" s="76"/>
      <c r="M115" s="76"/>
      <c r="N115" s="76"/>
    </row>
    <row r="116" spans="1:14" s="32" customFormat="1" ht="32.25" customHeight="1">
      <c r="A116" s="27" t="s">
        <v>68</v>
      </c>
      <c r="B116" s="16" t="s">
        <v>48</v>
      </c>
      <c r="C116" s="37" t="s">
        <v>74</v>
      </c>
      <c r="D116" s="97"/>
      <c r="E116" s="77"/>
      <c r="F116" s="96">
        <f t="shared" si="20"/>
        <v>0</v>
      </c>
      <c r="G116" s="77"/>
      <c r="H116" s="77"/>
      <c r="I116" s="77"/>
      <c r="J116" s="77"/>
      <c r="K116" s="77"/>
      <c r="L116" s="77"/>
      <c r="M116" s="77"/>
      <c r="N116" s="77"/>
    </row>
    <row r="117" spans="1:14" s="32" customFormat="1" ht="18" customHeight="1">
      <c r="A117" s="27" t="s">
        <v>65</v>
      </c>
      <c r="B117" s="16" t="s">
        <v>51</v>
      </c>
      <c r="C117" s="37" t="s">
        <v>73</v>
      </c>
      <c r="D117" s="97">
        <v>0</v>
      </c>
      <c r="E117" s="77">
        <v>0</v>
      </c>
      <c r="F117" s="96">
        <f t="shared" si="20"/>
        <v>0</v>
      </c>
      <c r="G117" s="77"/>
      <c r="H117" s="77"/>
      <c r="I117" s="77"/>
      <c r="J117" s="77"/>
      <c r="K117" s="77"/>
      <c r="L117" s="77"/>
      <c r="M117" s="77"/>
      <c r="N117" s="77"/>
    </row>
    <row r="118" spans="1:14" s="32" customFormat="1" ht="31.5" customHeight="1">
      <c r="A118" s="27" t="s">
        <v>65</v>
      </c>
      <c r="B118" s="16" t="s">
        <v>48</v>
      </c>
      <c r="C118" s="37" t="s">
        <v>134</v>
      </c>
      <c r="D118" s="97">
        <v>0</v>
      </c>
      <c r="E118" s="77">
        <v>104</v>
      </c>
      <c r="F118" s="96">
        <f t="shared" si="20"/>
        <v>0</v>
      </c>
      <c r="G118" s="77"/>
      <c r="H118" s="77"/>
      <c r="I118" s="77"/>
      <c r="J118" s="77"/>
      <c r="K118" s="77"/>
      <c r="L118" s="77"/>
      <c r="M118" s="77"/>
      <c r="N118" s="77"/>
    </row>
    <row r="119" spans="1:14" s="32" customFormat="1" ht="15.75" customHeight="1">
      <c r="A119" s="27" t="s">
        <v>65</v>
      </c>
      <c r="B119" s="16" t="s">
        <v>50</v>
      </c>
      <c r="C119" s="37" t="s">
        <v>73</v>
      </c>
      <c r="D119" s="97">
        <v>0</v>
      </c>
      <c r="E119" s="77">
        <v>0</v>
      </c>
      <c r="F119" s="96">
        <f t="shared" si="20"/>
        <v>0</v>
      </c>
      <c r="G119" s="77"/>
      <c r="H119" s="77"/>
      <c r="I119" s="77"/>
      <c r="J119" s="77"/>
      <c r="K119" s="77"/>
      <c r="L119" s="77"/>
      <c r="M119" s="77"/>
      <c r="N119" s="77"/>
    </row>
    <row r="120" spans="1:14" s="32" customFormat="1" ht="18" customHeight="1">
      <c r="A120" s="27" t="s">
        <v>65</v>
      </c>
      <c r="B120" s="16" t="s">
        <v>54</v>
      </c>
      <c r="C120" s="37" t="s">
        <v>73</v>
      </c>
      <c r="D120" s="97">
        <v>0</v>
      </c>
      <c r="E120" s="77">
        <v>0</v>
      </c>
      <c r="F120" s="96">
        <f t="shared" si="20"/>
        <v>0</v>
      </c>
      <c r="G120" s="77"/>
      <c r="H120" s="77"/>
      <c r="I120" s="77"/>
      <c r="J120" s="77"/>
      <c r="K120" s="77"/>
      <c r="L120" s="77"/>
      <c r="M120" s="77"/>
      <c r="N120" s="77"/>
    </row>
    <row r="121" spans="1:14" s="33" customFormat="1" ht="18.75">
      <c r="A121" s="146" t="s">
        <v>64</v>
      </c>
      <c r="B121" s="147"/>
      <c r="C121" s="148"/>
      <c r="D121" s="78">
        <f aca="true" t="shared" si="26" ref="D121:J121">SUM(D116:D120)</f>
        <v>0</v>
      </c>
      <c r="E121" s="78">
        <f t="shared" si="26"/>
        <v>104</v>
      </c>
      <c r="F121" s="78">
        <f t="shared" si="20"/>
        <v>0</v>
      </c>
      <c r="G121" s="78">
        <f t="shared" si="26"/>
        <v>0</v>
      </c>
      <c r="H121" s="78"/>
      <c r="I121" s="78">
        <f t="shared" si="26"/>
        <v>0</v>
      </c>
      <c r="J121" s="78">
        <f t="shared" si="26"/>
        <v>0</v>
      </c>
      <c r="K121" s="78"/>
      <c r="L121" s="78">
        <f>SUM(L116:L120)</f>
        <v>0</v>
      </c>
      <c r="M121" s="78">
        <f>SUM(M116:M120)</f>
        <v>0</v>
      </c>
      <c r="N121" s="78">
        <f>SUM(N116:N120)</f>
        <v>0</v>
      </c>
    </row>
    <row r="122" spans="1:14" s="31" customFormat="1" ht="18" customHeight="1" hidden="1">
      <c r="A122" s="127" t="s">
        <v>61</v>
      </c>
      <c r="B122" s="128"/>
      <c r="C122" s="129"/>
      <c r="D122" s="100"/>
      <c r="E122" s="76"/>
      <c r="F122" s="96">
        <f t="shared" si="20"/>
        <v>0</v>
      </c>
      <c r="G122" s="76"/>
      <c r="H122" s="76"/>
      <c r="I122" s="76"/>
      <c r="J122" s="76"/>
      <c r="K122" s="76"/>
      <c r="L122" s="76"/>
      <c r="M122" s="76"/>
      <c r="N122" s="76"/>
    </row>
    <row r="123" spans="1:14" s="32" customFormat="1" ht="15.75" hidden="1">
      <c r="A123" s="27" t="s">
        <v>69</v>
      </c>
      <c r="B123" s="16" t="s">
        <v>70</v>
      </c>
      <c r="C123" s="19" t="s">
        <v>71</v>
      </c>
      <c r="D123" s="101"/>
      <c r="E123" s="77"/>
      <c r="F123" s="96">
        <f t="shared" si="20"/>
        <v>0</v>
      </c>
      <c r="G123" s="77"/>
      <c r="H123" s="77"/>
      <c r="I123" s="77"/>
      <c r="J123" s="77"/>
      <c r="K123" s="77"/>
      <c r="L123" s="77"/>
      <c r="M123" s="77"/>
      <c r="N123" s="77"/>
    </row>
    <row r="124" spans="1:14" s="32" customFormat="1" ht="15.75" hidden="1">
      <c r="A124" s="27" t="s">
        <v>62</v>
      </c>
      <c r="B124" s="16" t="s">
        <v>48</v>
      </c>
      <c r="C124" s="19" t="s">
        <v>72</v>
      </c>
      <c r="D124" s="101"/>
      <c r="E124" s="77"/>
      <c r="F124" s="96">
        <f t="shared" si="20"/>
        <v>0</v>
      </c>
      <c r="G124" s="77"/>
      <c r="H124" s="77"/>
      <c r="I124" s="77"/>
      <c r="J124" s="77"/>
      <c r="K124" s="77"/>
      <c r="L124" s="77"/>
      <c r="M124" s="77"/>
      <c r="N124" s="77"/>
    </row>
    <row r="125" spans="1:14" s="33" customFormat="1" ht="17.25" customHeight="1" hidden="1">
      <c r="A125" s="146" t="s">
        <v>63</v>
      </c>
      <c r="B125" s="147"/>
      <c r="C125" s="148"/>
      <c r="D125" s="90"/>
      <c r="E125" s="78">
        <f>SUM(E123:E124)</f>
        <v>0</v>
      </c>
      <c r="F125" s="96">
        <f t="shared" si="20"/>
        <v>0</v>
      </c>
      <c r="G125" s="78">
        <f>SUM(G123:G124)</f>
        <v>0</v>
      </c>
      <c r="H125" s="78"/>
      <c r="I125" s="78">
        <f>SUM(I123:I124)</f>
        <v>0</v>
      </c>
      <c r="J125" s="78">
        <f>SUM(J123:J124)</f>
        <v>0</v>
      </c>
      <c r="K125" s="78"/>
      <c r="L125" s="78">
        <f>SUM(L123:L124)</f>
        <v>0</v>
      </c>
      <c r="M125" s="78">
        <f>SUM(M123:M124)</f>
        <v>0</v>
      </c>
      <c r="N125" s="78">
        <f>SUM(N123:N124)</f>
        <v>0</v>
      </c>
    </row>
    <row r="126" spans="1:14" ht="31.5" customHeight="1">
      <c r="A126" s="134" t="s">
        <v>61</v>
      </c>
      <c r="B126" s="135"/>
      <c r="C126" s="136"/>
      <c r="D126" s="91"/>
      <c r="E126" s="79"/>
      <c r="F126" s="79">
        <f t="shared" si="20"/>
        <v>0</v>
      </c>
      <c r="G126" s="79"/>
      <c r="H126" s="79"/>
      <c r="I126" s="79"/>
      <c r="J126" s="79"/>
      <c r="K126" s="79"/>
      <c r="L126" s="79"/>
      <c r="M126" s="79"/>
      <c r="N126" s="79"/>
    </row>
    <row r="127" spans="1:14" s="49" customFormat="1" ht="22.5" customHeight="1">
      <c r="A127" s="35" t="s">
        <v>115</v>
      </c>
      <c r="B127" s="6">
        <v>211</v>
      </c>
      <c r="C127" s="37" t="s">
        <v>1</v>
      </c>
      <c r="D127" s="97"/>
      <c r="E127" s="83">
        <v>32</v>
      </c>
      <c r="F127" s="96">
        <f t="shared" si="20"/>
        <v>31</v>
      </c>
      <c r="G127" s="80"/>
      <c r="H127" s="80"/>
      <c r="I127" s="80"/>
      <c r="J127" s="80"/>
      <c r="K127" s="80"/>
      <c r="L127" s="80"/>
      <c r="M127" s="80"/>
      <c r="N127" s="80">
        <v>31</v>
      </c>
    </row>
    <row r="128" spans="1:14" s="49" customFormat="1" ht="19.5" customHeight="1">
      <c r="A128" s="35" t="s">
        <v>115</v>
      </c>
      <c r="B128" s="6">
        <v>213</v>
      </c>
      <c r="C128" s="37" t="s">
        <v>3</v>
      </c>
      <c r="D128" s="97"/>
      <c r="E128" s="83">
        <v>10</v>
      </c>
      <c r="F128" s="96">
        <f t="shared" si="20"/>
        <v>9.4</v>
      </c>
      <c r="G128" s="80"/>
      <c r="H128" s="80"/>
      <c r="I128" s="80"/>
      <c r="J128" s="80"/>
      <c r="K128" s="80"/>
      <c r="L128" s="80"/>
      <c r="M128" s="80"/>
      <c r="N128" s="80">
        <v>9.4</v>
      </c>
    </row>
    <row r="129" spans="1:14" s="47" customFormat="1" ht="18.75" hidden="1">
      <c r="A129" s="35" t="s">
        <v>111</v>
      </c>
      <c r="B129" s="6">
        <v>310</v>
      </c>
      <c r="C129" s="37" t="s">
        <v>14</v>
      </c>
      <c r="D129" s="97"/>
      <c r="E129" s="83"/>
      <c r="F129" s="96">
        <f t="shared" si="20"/>
        <v>0</v>
      </c>
      <c r="G129" s="81"/>
      <c r="H129" s="81"/>
      <c r="I129" s="81"/>
      <c r="J129" s="80"/>
      <c r="K129" s="81"/>
      <c r="L129" s="81"/>
      <c r="M129" s="81"/>
      <c r="N129" s="81"/>
    </row>
    <row r="130" spans="1:14" s="47" customFormat="1" ht="18.75">
      <c r="A130" s="35" t="s">
        <v>115</v>
      </c>
      <c r="B130" s="6">
        <v>340</v>
      </c>
      <c r="C130" s="37" t="s">
        <v>15</v>
      </c>
      <c r="D130" s="97"/>
      <c r="E130" s="83">
        <v>2</v>
      </c>
      <c r="F130" s="96">
        <f t="shared" si="20"/>
        <v>2</v>
      </c>
      <c r="G130" s="81"/>
      <c r="H130" s="81"/>
      <c r="I130" s="81"/>
      <c r="J130" s="80"/>
      <c r="K130" s="81"/>
      <c r="L130" s="80"/>
      <c r="M130" s="80"/>
      <c r="N130" s="80">
        <v>2</v>
      </c>
    </row>
    <row r="131" spans="1:14" s="47" customFormat="1" ht="18.75">
      <c r="A131" s="41" t="s">
        <v>119</v>
      </c>
      <c r="B131" s="6">
        <v>225</v>
      </c>
      <c r="C131" s="4" t="s">
        <v>150</v>
      </c>
      <c r="D131" s="97"/>
      <c r="E131" s="83">
        <v>400</v>
      </c>
      <c r="F131" s="96">
        <f t="shared" si="20"/>
        <v>0</v>
      </c>
      <c r="G131" s="80"/>
      <c r="H131" s="80"/>
      <c r="I131" s="81"/>
      <c r="J131" s="80"/>
      <c r="K131" s="81"/>
      <c r="L131" s="80"/>
      <c r="M131" s="80"/>
      <c r="N131" s="80"/>
    </row>
    <row r="132" spans="1:14" s="47" customFormat="1" ht="45.75" customHeight="1">
      <c r="A132" s="41" t="s">
        <v>119</v>
      </c>
      <c r="B132" s="6">
        <v>225</v>
      </c>
      <c r="C132" s="66" t="s">
        <v>181</v>
      </c>
      <c r="D132" s="97"/>
      <c r="E132" s="83">
        <v>1431</v>
      </c>
      <c r="F132" s="96">
        <f t="shared" si="20"/>
        <v>1856</v>
      </c>
      <c r="G132" s="80"/>
      <c r="H132" s="80"/>
      <c r="I132" s="81"/>
      <c r="J132" s="80"/>
      <c r="K132" s="81"/>
      <c r="L132" s="80">
        <v>1856</v>
      </c>
      <c r="M132" s="80"/>
      <c r="N132" s="80"/>
    </row>
    <row r="133" spans="1:14" s="47" customFormat="1" ht="45.75" customHeight="1">
      <c r="A133" s="41" t="s">
        <v>119</v>
      </c>
      <c r="B133" s="6">
        <v>226</v>
      </c>
      <c r="C133" s="66" t="s">
        <v>177</v>
      </c>
      <c r="D133" s="97"/>
      <c r="E133" s="83">
        <v>400</v>
      </c>
      <c r="F133" s="96"/>
      <c r="G133" s="80"/>
      <c r="H133" s="80"/>
      <c r="I133" s="81"/>
      <c r="J133" s="80"/>
      <c r="K133" s="81"/>
      <c r="L133" s="80"/>
      <c r="M133" s="80"/>
      <c r="N133" s="80"/>
    </row>
    <row r="134" spans="1:14" s="47" customFormat="1" ht="31.5" customHeight="1">
      <c r="A134" s="41" t="s">
        <v>62</v>
      </c>
      <c r="B134" s="6">
        <v>251</v>
      </c>
      <c r="C134" s="38" t="s">
        <v>120</v>
      </c>
      <c r="D134" s="97"/>
      <c r="E134" s="83"/>
      <c r="F134" s="96">
        <f t="shared" si="20"/>
        <v>0</v>
      </c>
      <c r="G134" s="80"/>
      <c r="H134" s="80"/>
      <c r="I134" s="81"/>
      <c r="J134" s="80"/>
      <c r="K134" s="81"/>
      <c r="L134" s="80"/>
      <c r="M134" s="80"/>
      <c r="N134" s="80"/>
    </row>
    <row r="135" spans="1:14" s="18" customFormat="1" ht="18.75">
      <c r="A135" s="146" t="s">
        <v>63</v>
      </c>
      <c r="B135" s="147"/>
      <c r="C135" s="148"/>
      <c r="D135" s="78">
        <f>D127+D128+D129+D130+D134+D132</f>
        <v>0</v>
      </c>
      <c r="E135" s="78">
        <f>E127+E128+E130+E131+E132+E133+E134</f>
        <v>2275</v>
      </c>
      <c r="F135" s="78">
        <f t="shared" si="20"/>
        <v>1898.4</v>
      </c>
      <c r="G135" s="78">
        <f aca="true" t="shared" si="27" ref="G135:N135">G127+G128+G129+G130+G134+G132+G131</f>
        <v>0</v>
      </c>
      <c r="H135" s="78"/>
      <c r="I135" s="78">
        <f t="shared" si="27"/>
        <v>0</v>
      </c>
      <c r="J135" s="78">
        <f t="shared" si="27"/>
        <v>0</v>
      </c>
      <c r="K135" s="78">
        <f t="shared" si="27"/>
        <v>0</v>
      </c>
      <c r="L135" s="78">
        <f t="shared" si="27"/>
        <v>1856</v>
      </c>
      <c r="M135" s="78">
        <f t="shared" si="27"/>
        <v>0</v>
      </c>
      <c r="N135" s="78">
        <f t="shared" si="27"/>
        <v>42.4</v>
      </c>
    </row>
    <row r="136" spans="1:14" ht="18.75" customHeight="1">
      <c r="A136" s="20" t="s">
        <v>30</v>
      </c>
      <c r="B136" s="12"/>
      <c r="C136" s="13"/>
      <c r="D136" s="79"/>
      <c r="E136" s="79"/>
      <c r="F136" s="79">
        <f t="shared" si="20"/>
        <v>0</v>
      </c>
      <c r="G136" s="79"/>
      <c r="H136" s="79"/>
      <c r="I136" s="79"/>
      <c r="J136" s="79"/>
      <c r="K136" s="76"/>
      <c r="L136" s="79"/>
      <c r="M136" s="79"/>
      <c r="N136" s="79"/>
    </row>
    <row r="137" spans="1:14" s="34" customFormat="1" ht="16.5" customHeight="1">
      <c r="A137" s="35"/>
      <c r="B137" s="35"/>
      <c r="C137" s="14" t="s">
        <v>92</v>
      </c>
      <c r="D137" s="82">
        <f aca="true" t="shared" si="28" ref="D137:J137">SUM(D139:D145,D146,D147,D138)</f>
        <v>0</v>
      </c>
      <c r="E137" s="82">
        <f t="shared" si="28"/>
        <v>0</v>
      </c>
      <c r="F137" s="96">
        <f t="shared" si="20"/>
        <v>0</v>
      </c>
      <c r="G137" s="82">
        <f t="shared" si="28"/>
        <v>0</v>
      </c>
      <c r="H137" s="82"/>
      <c r="I137" s="82">
        <f t="shared" si="28"/>
        <v>0</v>
      </c>
      <c r="J137" s="82">
        <f t="shared" si="28"/>
        <v>0</v>
      </c>
      <c r="K137" s="81">
        <f>K127+K128+K129+K130+K136+K135+K131+K132</f>
        <v>0</v>
      </c>
      <c r="L137" s="81">
        <v>0</v>
      </c>
      <c r="M137" s="81">
        <f>M127+M128+M129+M130+M136+M135+M131+M132</f>
        <v>0</v>
      </c>
      <c r="N137" s="81">
        <v>0</v>
      </c>
    </row>
    <row r="138" spans="1:14" s="34" customFormat="1" ht="46.5" customHeight="1">
      <c r="A138" s="35" t="s">
        <v>91</v>
      </c>
      <c r="B138" s="35" t="s">
        <v>51</v>
      </c>
      <c r="C138" s="66" t="s">
        <v>121</v>
      </c>
      <c r="D138" s="77"/>
      <c r="E138" s="77"/>
      <c r="F138" s="96">
        <f aca="true" t="shared" si="29" ref="F138:F201">SUM(G138:N138)</f>
        <v>0</v>
      </c>
      <c r="G138" s="77"/>
      <c r="H138" s="77"/>
      <c r="I138" s="82"/>
      <c r="J138" s="82"/>
      <c r="K138" s="80"/>
      <c r="L138" s="80"/>
      <c r="M138" s="80"/>
      <c r="N138" s="80"/>
    </row>
    <row r="139" spans="1:14" s="34" customFormat="1" ht="50.25" customHeight="1">
      <c r="A139" s="35" t="s">
        <v>91</v>
      </c>
      <c r="B139" s="35" t="s">
        <v>51</v>
      </c>
      <c r="C139" s="53" t="s">
        <v>125</v>
      </c>
      <c r="D139" s="94"/>
      <c r="E139" s="77"/>
      <c r="F139" s="96">
        <f t="shared" si="29"/>
        <v>0</v>
      </c>
      <c r="G139" s="77"/>
      <c r="H139" s="77"/>
      <c r="I139" s="77"/>
      <c r="J139" s="77"/>
      <c r="K139" s="81"/>
      <c r="L139" s="81"/>
      <c r="M139" s="81"/>
      <c r="N139" s="81"/>
    </row>
    <row r="140" spans="1:14" s="34" customFormat="1" ht="57.75" customHeight="1">
      <c r="A140" s="35" t="s">
        <v>91</v>
      </c>
      <c r="B140" s="35" t="s">
        <v>48</v>
      </c>
      <c r="C140" s="53" t="s">
        <v>127</v>
      </c>
      <c r="D140" s="94"/>
      <c r="E140" s="77"/>
      <c r="F140" s="96">
        <f t="shared" si="29"/>
        <v>0</v>
      </c>
      <c r="G140" s="77"/>
      <c r="H140" s="77"/>
      <c r="I140" s="77"/>
      <c r="J140" s="77"/>
      <c r="K140" s="82"/>
      <c r="L140" s="82"/>
      <c r="M140" s="82"/>
      <c r="N140" s="82"/>
    </row>
    <row r="141" spans="1:14" s="34" customFormat="1" ht="64.5" customHeight="1">
      <c r="A141" s="35" t="str">
        <f>$A$142</f>
        <v>05.01</v>
      </c>
      <c r="B141" s="35" t="s">
        <v>50</v>
      </c>
      <c r="C141" s="53" t="s">
        <v>126</v>
      </c>
      <c r="D141" s="94"/>
      <c r="E141" s="77"/>
      <c r="F141" s="96">
        <f t="shared" si="29"/>
        <v>0</v>
      </c>
      <c r="G141" s="77"/>
      <c r="H141" s="77"/>
      <c r="I141" s="77"/>
      <c r="J141" s="77"/>
      <c r="K141" s="82"/>
      <c r="L141" s="82"/>
      <c r="M141" s="82"/>
      <c r="N141" s="82"/>
    </row>
    <row r="142" spans="1:14" s="34" customFormat="1" ht="18.75" customHeight="1" hidden="1">
      <c r="A142" s="35" t="s">
        <v>91</v>
      </c>
      <c r="B142" s="35" t="s">
        <v>51</v>
      </c>
      <c r="C142" s="15" t="s">
        <v>100</v>
      </c>
      <c r="D142" s="77"/>
      <c r="E142" s="77"/>
      <c r="F142" s="96">
        <f t="shared" si="29"/>
        <v>0</v>
      </c>
      <c r="G142" s="77"/>
      <c r="H142" s="77"/>
      <c r="I142" s="77"/>
      <c r="J142" s="77"/>
      <c r="K142" s="77"/>
      <c r="L142" s="77"/>
      <c r="M142" s="77"/>
      <c r="N142" s="77"/>
    </row>
    <row r="143" spans="1:14" s="34" customFormat="1" ht="16.5" customHeight="1" hidden="1">
      <c r="A143" s="35" t="s">
        <v>91</v>
      </c>
      <c r="B143" s="35" t="s">
        <v>51</v>
      </c>
      <c r="C143" s="15" t="s">
        <v>55</v>
      </c>
      <c r="D143" s="77"/>
      <c r="E143" s="77"/>
      <c r="F143" s="96">
        <f t="shared" si="29"/>
        <v>0</v>
      </c>
      <c r="G143" s="77"/>
      <c r="H143" s="77"/>
      <c r="I143" s="77"/>
      <c r="J143" s="77"/>
      <c r="K143" s="77"/>
      <c r="L143" s="77"/>
      <c r="M143" s="77"/>
      <c r="N143" s="77"/>
    </row>
    <row r="144" spans="1:14" s="34" customFormat="1" ht="16.5" customHeight="1" hidden="1">
      <c r="A144" s="35" t="s">
        <v>91</v>
      </c>
      <c r="B144" s="35" t="s">
        <v>51</v>
      </c>
      <c r="C144" s="15" t="s">
        <v>96</v>
      </c>
      <c r="D144" s="77"/>
      <c r="E144" s="77"/>
      <c r="F144" s="96">
        <f t="shared" si="29"/>
        <v>0</v>
      </c>
      <c r="G144" s="77"/>
      <c r="H144" s="77"/>
      <c r="I144" s="77"/>
      <c r="J144" s="77"/>
      <c r="K144" s="77"/>
      <c r="L144" s="77"/>
      <c r="M144" s="77"/>
      <c r="N144" s="77"/>
    </row>
    <row r="145" spans="1:14" s="34" customFormat="1" ht="60.75" customHeight="1" hidden="1">
      <c r="A145" s="35"/>
      <c r="B145" s="35"/>
      <c r="C145" s="53"/>
      <c r="D145" s="94"/>
      <c r="E145" s="77"/>
      <c r="F145" s="96">
        <f t="shared" si="29"/>
        <v>0</v>
      </c>
      <c r="G145" s="77"/>
      <c r="H145" s="77"/>
      <c r="I145" s="77"/>
      <c r="J145" s="77"/>
      <c r="K145" s="77"/>
      <c r="L145" s="77"/>
      <c r="M145" s="77"/>
      <c r="N145" s="77"/>
    </row>
    <row r="146" spans="1:14" s="34" customFormat="1" ht="48" customHeight="1">
      <c r="A146" s="35" t="s">
        <v>91</v>
      </c>
      <c r="B146" s="35" t="s">
        <v>48</v>
      </c>
      <c r="C146" s="53" t="s">
        <v>124</v>
      </c>
      <c r="D146" s="94"/>
      <c r="E146" s="77"/>
      <c r="F146" s="96">
        <f t="shared" si="29"/>
        <v>0</v>
      </c>
      <c r="G146" s="77"/>
      <c r="H146" s="77"/>
      <c r="I146" s="77"/>
      <c r="J146" s="77"/>
      <c r="K146" s="77"/>
      <c r="L146" s="77"/>
      <c r="M146" s="77"/>
      <c r="N146" s="77"/>
    </row>
    <row r="147" spans="1:14" s="34" customFormat="1" ht="72" customHeight="1">
      <c r="A147" s="35" t="str">
        <f>$A$142</f>
        <v>05.01</v>
      </c>
      <c r="B147" s="35" t="s">
        <v>50</v>
      </c>
      <c r="C147" s="53" t="s">
        <v>148</v>
      </c>
      <c r="D147" s="94"/>
      <c r="E147" s="77"/>
      <c r="F147" s="96">
        <f t="shared" si="29"/>
        <v>0</v>
      </c>
      <c r="G147" s="77"/>
      <c r="H147" s="77"/>
      <c r="I147" s="77"/>
      <c r="J147" s="77"/>
      <c r="K147" s="77"/>
      <c r="L147" s="77"/>
      <c r="M147" s="77"/>
      <c r="N147" s="77"/>
    </row>
    <row r="148" spans="1:14" s="34" customFormat="1" ht="20.25" customHeight="1" hidden="1">
      <c r="A148" s="35"/>
      <c r="B148" s="35"/>
      <c r="C148" s="14" t="s">
        <v>93</v>
      </c>
      <c r="D148" s="82"/>
      <c r="E148" s="82">
        <f>SUM(E149:E154,E155,E156)</f>
        <v>0</v>
      </c>
      <c r="F148" s="96">
        <f t="shared" si="29"/>
        <v>0</v>
      </c>
      <c r="G148" s="82">
        <f>SUM(G149:G154,G155)</f>
        <v>0</v>
      </c>
      <c r="H148" s="82"/>
      <c r="I148" s="82">
        <f>SUM(I149:I154,I155)</f>
        <v>0</v>
      </c>
      <c r="J148" s="82">
        <f>SUM(J149:J154,J155)</f>
        <v>0</v>
      </c>
      <c r="K148" s="77"/>
      <c r="L148" s="77"/>
      <c r="M148" s="77"/>
      <c r="N148" s="77"/>
    </row>
    <row r="149" spans="1:14" s="34" customFormat="1" ht="48" customHeight="1" hidden="1">
      <c r="A149" s="35"/>
      <c r="B149" s="35"/>
      <c r="C149" s="53"/>
      <c r="D149" s="84"/>
      <c r="E149" s="77"/>
      <c r="F149" s="96">
        <f t="shared" si="29"/>
        <v>0</v>
      </c>
      <c r="G149" s="77"/>
      <c r="H149" s="77"/>
      <c r="I149" s="77"/>
      <c r="J149" s="77"/>
      <c r="K149" s="77"/>
      <c r="L149" s="77"/>
      <c r="M149" s="77"/>
      <c r="N149" s="77"/>
    </row>
    <row r="150" spans="1:14" s="34" customFormat="1" ht="21" customHeight="1" hidden="1">
      <c r="A150" s="35"/>
      <c r="B150" s="35"/>
      <c r="C150" s="15"/>
      <c r="D150" s="77"/>
      <c r="E150" s="77"/>
      <c r="F150" s="96">
        <f t="shared" si="29"/>
        <v>0</v>
      </c>
      <c r="G150" s="77"/>
      <c r="H150" s="77"/>
      <c r="I150" s="77"/>
      <c r="J150" s="77"/>
      <c r="K150" s="77"/>
      <c r="L150" s="77"/>
      <c r="M150" s="77"/>
      <c r="N150" s="77"/>
    </row>
    <row r="151" spans="1:14" s="34" customFormat="1" ht="16.5" customHeight="1" hidden="1">
      <c r="A151" s="35"/>
      <c r="B151" s="35"/>
      <c r="C151" s="15"/>
      <c r="D151" s="77"/>
      <c r="E151" s="77"/>
      <c r="F151" s="96">
        <f t="shared" si="29"/>
        <v>0</v>
      </c>
      <c r="G151" s="77"/>
      <c r="H151" s="77"/>
      <c r="I151" s="77"/>
      <c r="J151" s="77"/>
      <c r="K151" s="82"/>
      <c r="L151" s="82">
        <f>SUM(L152:L157,L158)</f>
        <v>0</v>
      </c>
      <c r="M151" s="82">
        <f>SUM(M152:M157,M158)</f>
        <v>0</v>
      </c>
      <c r="N151" s="82">
        <f>SUM(N152:N157,N158)</f>
        <v>0</v>
      </c>
    </row>
    <row r="152" spans="1:14" s="34" customFormat="1" ht="16.5" customHeight="1" hidden="1">
      <c r="A152" s="35"/>
      <c r="B152" s="35"/>
      <c r="C152" s="15"/>
      <c r="D152" s="77"/>
      <c r="E152" s="77"/>
      <c r="F152" s="96">
        <f t="shared" si="29"/>
        <v>0</v>
      </c>
      <c r="G152" s="77"/>
      <c r="H152" s="77"/>
      <c r="I152" s="77"/>
      <c r="J152" s="77"/>
      <c r="K152" s="77"/>
      <c r="L152" s="77"/>
      <c r="M152" s="77"/>
      <c r="N152" s="77"/>
    </row>
    <row r="153" spans="1:14" s="34" customFormat="1" ht="16.5" customHeight="1" hidden="1">
      <c r="A153" s="35"/>
      <c r="B153" s="35"/>
      <c r="C153" s="15"/>
      <c r="D153" s="77"/>
      <c r="E153" s="77"/>
      <c r="F153" s="96">
        <f t="shared" si="29"/>
        <v>0</v>
      </c>
      <c r="G153" s="77"/>
      <c r="H153" s="77"/>
      <c r="I153" s="77"/>
      <c r="J153" s="77"/>
      <c r="K153" s="77"/>
      <c r="L153" s="77"/>
      <c r="M153" s="77"/>
      <c r="N153" s="77"/>
    </row>
    <row r="154" spans="1:14" s="34" customFormat="1" ht="46.5" customHeight="1" hidden="1">
      <c r="A154" s="35"/>
      <c r="B154" s="35"/>
      <c r="C154" s="53"/>
      <c r="D154" s="84"/>
      <c r="E154" s="83"/>
      <c r="F154" s="96">
        <f t="shared" si="29"/>
        <v>0</v>
      </c>
      <c r="G154" s="83"/>
      <c r="H154" s="83"/>
      <c r="I154" s="83"/>
      <c r="J154" s="83"/>
      <c r="K154" s="77"/>
      <c r="L154" s="77"/>
      <c r="M154" s="77"/>
      <c r="N154" s="77"/>
    </row>
    <row r="155" spans="1:14" s="34" customFormat="1" ht="48" customHeight="1" hidden="1">
      <c r="A155" s="35" t="s">
        <v>52</v>
      </c>
      <c r="B155" s="35" t="s">
        <v>50</v>
      </c>
      <c r="C155" s="53" t="s">
        <v>113</v>
      </c>
      <c r="D155" s="84"/>
      <c r="E155" s="83">
        <v>0</v>
      </c>
      <c r="F155" s="96">
        <f t="shared" si="29"/>
        <v>0</v>
      </c>
      <c r="G155" s="83"/>
      <c r="H155" s="83"/>
      <c r="I155" s="83"/>
      <c r="J155" s="83"/>
      <c r="K155" s="77"/>
      <c r="L155" s="77"/>
      <c r="M155" s="77"/>
      <c r="N155" s="77"/>
    </row>
    <row r="156" spans="1:14" s="34" customFormat="1" ht="51.75" customHeight="1" hidden="1">
      <c r="A156" s="35" t="s">
        <v>52</v>
      </c>
      <c r="B156" s="35" t="s">
        <v>54</v>
      </c>
      <c r="C156" s="53" t="s">
        <v>114</v>
      </c>
      <c r="D156" s="84"/>
      <c r="E156" s="83">
        <v>0</v>
      </c>
      <c r="F156" s="96">
        <f t="shared" si="29"/>
        <v>0</v>
      </c>
      <c r="G156" s="83"/>
      <c r="H156" s="83"/>
      <c r="I156" s="83"/>
      <c r="J156" s="83"/>
      <c r="K156" s="77"/>
      <c r="L156" s="77"/>
      <c r="M156" s="77"/>
      <c r="N156" s="77"/>
    </row>
    <row r="157" spans="1:14" s="34" customFormat="1" ht="18" customHeight="1">
      <c r="A157" s="41"/>
      <c r="B157" s="35"/>
      <c r="C157" s="14" t="s">
        <v>94</v>
      </c>
      <c r="D157" s="85">
        <v>0</v>
      </c>
      <c r="E157" s="85">
        <f>E159+E163+E165+E164+E175+E181</f>
        <v>1400</v>
      </c>
      <c r="F157" s="78">
        <f t="shared" si="29"/>
        <v>370</v>
      </c>
      <c r="G157" s="85">
        <f aca="true" t="shared" si="30" ref="G157:N157">G158+G159+G163+G165+G168+G181+G182+G183+G185+G186</f>
        <v>220</v>
      </c>
      <c r="H157" s="85"/>
      <c r="I157" s="85">
        <f t="shared" si="30"/>
        <v>150</v>
      </c>
      <c r="J157" s="85">
        <f t="shared" si="30"/>
        <v>0</v>
      </c>
      <c r="K157" s="85">
        <f t="shared" si="30"/>
        <v>0</v>
      </c>
      <c r="L157" s="85">
        <f t="shared" si="30"/>
        <v>0</v>
      </c>
      <c r="M157" s="85">
        <f t="shared" si="30"/>
        <v>0</v>
      </c>
      <c r="N157" s="85">
        <f t="shared" si="30"/>
        <v>0</v>
      </c>
    </row>
    <row r="158" spans="1:14" s="34" customFormat="1" ht="31.5" customHeight="1" hidden="1">
      <c r="A158" s="24" t="s">
        <v>33</v>
      </c>
      <c r="B158" s="6">
        <v>223</v>
      </c>
      <c r="C158" s="37" t="s">
        <v>122</v>
      </c>
      <c r="D158" s="83">
        <v>137</v>
      </c>
      <c r="E158" s="83">
        <v>0</v>
      </c>
      <c r="F158" s="96">
        <f t="shared" si="29"/>
        <v>0</v>
      </c>
      <c r="G158" s="85"/>
      <c r="H158" s="85"/>
      <c r="I158" s="85"/>
      <c r="J158" s="85"/>
      <c r="K158" s="83"/>
      <c r="L158" s="83"/>
      <c r="M158" s="83"/>
      <c r="N158" s="83"/>
    </row>
    <row r="159" spans="1:14" s="8" customFormat="1" ht="17.25" customHeight="1">
      <c r="A159" s="24" t="s">
        <v>33</v>
      </c>
      <c r="B159" s="6">
        <v>223</v>
      </c>
      <c r="C159" s="7" t="s">
        <v>56</v>
      </c>
      <c r="D159" s="83"/>
      <c r="E159" s="83">
        <v>387</v>
      </c>
      <c r="F159" s="96">
        <f t="shared" si="29"/>
        <v>320</v>
      </c>
      <c r="G159" s="83">
        <v>170</v>
      </c>
      <c r="H159" s="83"/>
      <c r="I159" s="83">
        <v>150</v>
      </c>
      <c r="J159" s="83"/>
      <c r="K159" s="83"/>
      <c r="L159" s="83"/>
      <c r="M159" s="83"/>
      <c r="N159" s="83"/>
    </row>
    <row r="160" spans="1:14" s="8" customFormat="1" ht="18" customHeight="1" hidden="1">
      <c r="A160" s="24" t="s">
        <v>33</v>
      </c>
      <c r="B160" s="6">
        <v>225</v>
      </c>
      <c r="C160" s="7" t="s">
        <v>56</v>
      </c>
      <c r="D160" s="83"/>
      <c r="E160" s="83"/>
      <c r="F160" s="96">
        <f t="shared" si="29"/>
        <v>0</v>
      </c>
      <c r="G160" s="83"/>
      <c r="H160" s="83"/>
      <c r="I160" s="83"/>
      <c r="J160" s="83"/>
      <c r="K160" s="83"/>
      <c r="L160" s="83"/>
      <c r="M160" s="83"/>
      <c r="N160" s="83"/>
    </row>
    <row r="161" spans="1:14" s="8" customFormat="1" ht="17.25" customHeight="1" hidden="1">
      <c r="A161" s="24" t="s">
        <v>33</v>
      </c>
      <c r="B161" s="6">
        <v>226</v>
      </c>
      <c r="C161" s="7" t="s">
        <v>56</v>
      </c>
      <c r="D161" s="83"/>
      <c r="E161" s="83"/>
      <c r="F161" s="96">
        <f t="shared" si="29"/>
        <v>0</v>
      </c>
      <c r="G161" s="83"/>
      <c r="H161" s="83"/>
      <c r="I161" s="83"/>
      <c r="J161" s="83"/>
      <c r="K161" s="84">
        <f>K162</f>
        <v>0</v>
      </c>
      <c r="L161" s="84">
        <f>L162</f>
        <v>0</v>
      </c>
      <c r="M161" s="84">
        <f>M162</f>
        <v>0</v>
      </c>
      <c r="N161" s="84">
        <f>N162</f>
        <v>0</v>
      </c>
    </row>
    <row r="162" spans="1:14" s="8" customFormat="1" ht="17.25" customHeight="1" hidden="1">
      <c r="A162" s="24" t="s">
        <v>33</v>
      </c>
      <c r="B162" s="6">
        <v>310</v>
      </c>
      <c r="C162" s="7" t="s">
        <v>56</v>
      </c>
      <c r="D162" s="83"/>
      <c r="E162" s="83"/>
      <c r="F162" s="96">
        <f t="shared" si="29"/>
        <v>0</v>
      </c>
      <c r="G162" s="83"/>
      <c r="H162" s="83"/>
      <c r="I162" s="83"/>
      <c r="J162" s="83"/>
      <c r="K162" s="83"/>
      <c r="L162" s="83"/>
      <c r="M162" s="83"/>
      <c r="N162" s="83"/>
    </row>
    <row r="163" spans="1:14" s="8" customFormat="1" ht="17.25" customHeight="1">
      <c r="A163" s="24" t="s">
        <v>33</v>
      </c>
      <c r="B163" s="6">
        <v>225</v>
      </c>
      <c r="C163" s="7" t="s">
        <v>56</v>
      </c>
      <c r="D163" s="83"/>
      <c r="E163" s="83">
        <v>200</v>
      </c>
      <c r="F163" s="96">
        <f t="shared" si="29"/>
        <v>0</v>
      </c>
      <c r="G163" s="83"/>
      <c r="H163" s="83"/>
      <c r="I163" s="83"/>
      <c r="J163" s="83"/>
      <c r="K163" s="85"/>
      <c r="L163" s="85"/>
      <c r="M163" s="85"/>
      <c r="N163" s="85"/>
    </row>
    <row r="164" spans="1:14" s="8" customFormat="1" ht="17.25" customHeight="1">
      <c r="A164" s="24" t="s">
        <v>33</v>
      </c>
      <c r="B164" s="6">
        <v>226</v>
      </c>
      <c r="C164" s="7" t="s">
        <v>56</v>
      </c>
      <c r="D164" s="83"/>
      <c r="E164" s="83"/>
      <c r="F164" s="96">
        <f t="shared" si="29"/>
        <v>0</v>
      </c>
      <c r="G164" s="83"/>
      <c r="H164" s="83"/>
      <c r="I164" s="83"/>
      <c r="J164" s="83"/>
      <c r="K164" s="85"/>
      <c r="L164" s="85"/>
      <c r="M164" s="85"/>
      <c r="N164" s="85"/>
    </row>
    <row r="165" spans="1:14" s="8" customFormat="1" ht="17.25" customHeight="1">
      <c r="A165" s="24" t="s">
        <v>33</v>
      </c>
      <c r="B165" s="6">
        <v>340</v>
      </c>
      <c r="C165" s="7" t="s">
        <v>56</v>
      </c>
      <c r="D165" s="83"/>
      <c r="E165" s="83">
        <v>150</v>
      </c>
      <c r="F165" s="96">
        <f t="shared" si="29"/>
        <v>50</v>
      </c>
      <c r="G165" s="83">
        <v>50</v>
      </c>
      <c r="H165" s="83"/>
      <c r="I165" s="83"/>
      <c r="J165" s="83"/>
      <c r="K165" s="83"/>
      <c r="L165" s="83"/>
      <c r="M165" s="83"/>
      <c r="N165" s="83"/>
    </row>
    <row r="166" spans="1:14" s="8" customFormat="1" ht="17.25" customHeight="1">
      <c r="A166" s="24" t="s">
        <v>33</v>
      </c>
      <c r="B166" s="6">
        <v>222</v>
      </c>
      <c r="C166" s="7" t="s">
        <v>57</v>
      </c>
      <c r="D166" s="83"/>
      <c r="E166" s="83"/>
      <c r="F166" s="96">
        <f t="shared" si="29"/>
        <v>0</v>
      </c>
      <c r="G166" s="83"/>
      <c r="H166" s="83"/>
      <c r="I166" s="83"/>
      <c r="J166" s="83"/>
      <c r="K166" s="83"/>
      <c r="L166" s="83"/>
      <c r="M166" s="83"/>
      <c r="N166" s="83"/>
    </row>
    <row r="167" spans="1:14" s="8" customFormat="1" ht="17.25" customHeight="1" hidden="1">
      <c r="A167" s="24" t="s">
        <v>33</v>
      </c>
      <c r="B167" s="6">
        <v>310</v>
      </c>
      <c r="C167" s="7" t="s">
        <v>56</v>
      </c>
      <c r="D167" s="83"/>
      <c r="E167" s="83"/>
      <c r="F167" s="96">
        <f t="shared" si="29"/>
        <v>0</v>
      </c>
      <c r="G167" s="83"/>
      <c r="H167" s="83"/>
      <c r="I167" s="83"/>
      <c r="J167" s="83"/>
      <c r="K167" s="83"/>
      <c r="L167" s="83"/>
      <c r="M167" s="83"/>
      <c r="N167" s="83"/>
    </row>
    <row r="168" spans="1:14" s="8" customFormat="1" ht="17.25" customHeight="1" hidden="1">
      <c r="A168" s="24" t="s">
        <v>33</v>
      </c>
      <c r="B168" s="6">
        <v>225</v>
      </c>
      <c r="C168" s="7" t="s">
        <v>57</v>
      </c>
      <c r="D168" s="83"/>
      <c r="E168" s="83"/>
      <c r="F168" s="96">
        <f t="shared" si="29"/>
        <v>0</v>
      </c>
      <c r="G168" s="83"/>
      <c r="H168" s="83"/>
      <c r="I168" s="83"/>
      <c r="J168" s="83"/>
      <c r="K168" s="83"/>
      <c r="L168" s="83"/>
      <c r="M168" s="83"/>
      <c r="N168" s="83"/>
    </row>
    <row r="169" spans="1:14" s="8" customFormat="1" ht="17.25" customHeight="1" hidden="1">
      <c r="A169" s="24" t="s">
        <v>33</v>
      </c>
      <c r="B169" s="6">
        <v>226</v>
      </c>
      <c r="C169" s="7" t="s">
        <v>57</v>
      </c>
      <c r="D169" s="83"/>
      <c r="E169" s="83"/>
      <c r="F169" s="96">
        <f t="shared" si="29"/>
        <v>0</v>
      </c>
      <c r="G169" s="83"/>
      <c r="H169" s="83"/>
      <c r="I169" s="83"/>
      <c r="J169" s="83"/>
      <c r="K169" s="83"/>
      <c r="L169" s="83"/>
      <c r="M169" s="83"/>
      <c r="N169" s="83"/>
    </row>
    <row r="170" spans="1:14" s="8" customFormat="1" ht="17.25" customHeight="1" hidden="1">
      <c r="A170" s="24" t="s">
        <v>33</v>
      </c>
      <c r="B170" s="6">
        <v>340</v>
      </c>
      <c r="C170" s="7" t="s">
        <v>57</v>
      </c>
      <c r="D170" s="83"/>
      <c r="E170" s="83"/>
      <c r="F170" s="96">
        <f t="shared" si="29"/>
        <v>0</v>
      </c>
      <c r="G170" s="83"/>
      <c r="H170" s="83"/>
      <c r="I170" s="83"/>
      <c r="J170" s="83"/>
      <c r="K170" s="83"/>
      <c r="L170" s="83"/>
      <c r="M170" s="83"/>
      <c r="N170" s="83"/>
    </row>
    <row r="171" spans="1:14" s="8" customFormat="1" ht="17.25" customHeight="1" hidden="1">
      <c r="A171" s="24" t="s">
        <v>33</v>
      </c>
      <c r="B171" s="6">
        <v>225</v>
      </c>
      <c r="C171" s="7" t="s">
        <v>95</v>
      </c>
      <c r="D171" s="83"/>
      <c r="E171" s="83"/>
      <c r="F171" s="96">
        <f t="shared" si="29"/>
        <v>0</v>
      </c>
      <c r="G171" s="83"/>
      <c r="H171" s="83"/>
      <c r="I171" s="83"/>
      <c r="J171" s="83"/>
      <c r="K171" s="83"/>
      <c r="L171" s="83"/>
      <c r="M171" s="83"/>
      <c r="N171" s="83"/>
    </row>
    <row r="172" spans="1:14" s="8" customFormat="1" ht="17.25" customHeight="1" hidden="1">
      <c r="A172" s="24" t="s">
        <v>33</v>
      </c>
      <c r="B172" s="6">
        <v>340</v>
      </c>
      <c r="C172" s="7" t="s">
        <v>95</v>
      </c>
      <c r="D172" s="83"/>
      <c r="E172" s="83"/>
      <c r="F172" s="96">
        <f t="shared" si="29"/>
        <v>0</v>
      </c>
      <c r="G172" s="83"/>
      <c r="H172" s="83"/>
      <c r="I172" s="83"/>
      <c r="J172" s="83"/>
      <c r="K172" s="83"/>
      <c r="L172" s="83"/>
      <c r="M172" s="83"/>
      <c r="N172" s="83"/>
    </row>
    <row r="173" spans="1:14" s="8" customFormat="1" ht="17.25" customHeight="1" hidden="1">
      <c r="A173" s="24" t="s">
        <v>33</v>
      </c>
      <c r="B173" s="6">
        <v>225</v>
      </c>
      <c r="C173" s="7" t="s">
        <v>58</v>
      </c>
      <c r="D173" s="83"/>
      <c r="E173" s="83"/>
      <c r="F173" s="96">
        <f t="shared" si="29"/>
        <v>0</v>
      </c>
      <c r="G173" s="83"/>
      <c r="H173" s="83"/>
      <c r="I173" s="83"/>
      <c r="J173" s="83"/>
      <c r="K173" s="83"/>
      <c r="L173" s="83"/>
      <c r="M173" s="83"/>
      <c r="N173" s="83"/>
    </row>
    <row r="174" spans="1:14" s="8" customFormat="1" ht="17.25" customHeight="1" hidden="1">
      <c r="A174" s="24" t="s">
        <v>33</v>
      </c>
      <c r="B174" s="6">
        <v>226</v>
      </c>
      <c r="C174" s="7" t="s">
        <v>58</v>
      </c>
      <c r="D174" s="83"/>
      <c r="E174" s="83"/>
      <c r="F174" s="96">
        <f t="shared" si="29"/>
        <v>0</v>
      </c>
      <c r="G174" s="83"/>
      <c r="H174" s="83"/>
      <c r="I174" s="83"/>
      <c r="J174" s="83"/>
      <c r="K174" s="83"/>
      <c r="L174" s="83"/>
      <c r="M174" s="83"/>
      <c r="N174" s="83"/>
    </row>
    <row r="175" spans="1:14" s="8" customFormat="1" ht="17.25" customHeight="1">
      <c r="A175" s="24" t="s">
        <v>33</v>
      </c>
      <c r="B175" s="6">
        <v>340</v>
      </c>
      <c r="C175" s="7" t="s">
        <v>58</v>
      </c>
      <c r="D175" s="83"/>
      <c r="E175" s="83">
        <v>497</v>
      </c>
      <c r="F175" s="96">
        <f t="shared" si="29"/>
        <v>0</v>
      </c>
      <c r="G175" s="83"/>
      <c r="H175" s="83"/>
      <c r="I175" s="83"/>
      <c r="J175" s="83"/>
      <c r="K175" s="83"/>
      <c r="L175" s="83"/>
      <c r="M175" s="83"/>
      <c r="N175" s="83"/>
    </row>
    <row r="176" spans="1:14" s="8" customFormat="1" ht="17.25" customHeight="1">
      <c r="A176" s="24" t="s">
        <v>33</v>
      </c>
      <c r="B176" s="6">
        <v>222</v>
      </c>
      <c r="C176" s="7" t="s">
        <v>53</v>
      </c>
      <c r="D176" s="83"/>
      <c r="E176" s="83"/>
      <c r="F176" s="96">
        <f t="shared" si="29"/>
        <v>0</v>
      </c>
      <c r="G176" s="83"/>
      <c r="H176" s="83"/>
      <c r="I176" s="83"/>
      <c r="J176" s="83"/>
      <c r="K176" s="83"/>
      <c r="L176" s="83"/>
      <c r="M176" s="83"/>
      <c r="N176" s="83"/>
    </row>
    <row r="177" spans="1:14" s="8" customFormat="1" ht="17.25" customHeight="1" hidden="1">
      <c r="A177" s="24" t="s">
        <v>33</v>
      </c>
      <c r="B177" s="6">
        <v>226</v>
      </c>
      <c r="C177" s="7" t="s">
        <v>110</v>
      </c>
      <c r="D177" s="83"/>
      <c r="E177" s="83"/>
      <c r="F177" s="96">
        <f t="shared" si="29"/>
        <v>0</v>
      </c>
      <c r="G177" s="83"/>
      <c r="H177" s="83"/>
      <c r="I177" s="83"/>
      <c r="J177" s="83"/>
      <c r="K177" s="83"/>
      <c r="L177" s="83"/>
      <c r="M177" s="83"/>
      <c r="N177" s="83"/>
    </row>
    <row r="178" spans="1:14" s="8" customFormat="1" ht="17.25" customHeight="1" hidden="1">
      <c r="A178" s="24" t="s">
        <v>33</v>
      </c>
      <c r="B178" s="6">
        <v>340</v>
      </c>
      <c r="C178" s="7" t="s">
        <v>57</v>
      </c>
      <c r="D178" s="83"/>
      <c r="E178" s="83"/>
      <c r="F178" s="96">
        <f t="shared" si="29"/>
        <v>0</v>
      </c>
      <c r="G178" s="83"/>
      <c r="H178" s="83"/>
      <c r="I178" s="83"/>
      <c r="J178" s="83"/>
      <c r="K178" s="83"/>
      <c r="L178" s="83"/>
      <c r="M178" s="83"/>
      <c r="N178" s="83"/>
    </row>
    <row r="179" spans="1:14" s="8" customFormat="1" ht="17.25" customHeight="1" hidden="1">
      <c r="A179" s="24" t="s">
        <v>33</v>
      </c>
      <c r="B179" s="6">
        <v>225</v>
      </c>
      <c r="C179" s="7" t="s">
        <v>58</v>
      </c>
      <c r="D179" s="83"/>
      <c r="E179" s="83"/>
      <c r="F179" s="96">
        <f t="shared" si="29"/>
        <v>0</v>
      </c>
      <c r="G179" s="83"/>
      <c r="H179" s="83"/>
      <c r="I179" s="83"/>
      <c r="J179" s="83"/>
      <c r="K179" s="83"/>
      <c r="L179" s="83"/>
      <c r="M179" s="83"/>
      <c r="N179" s="83"/>
    </row>
    <row r="180" spans="1:14" s="8" customFormat="1" ht="17.25" customHeight="1" hidden="1">
      <c r="A180" s="24" t="s">
        <v>33</v>
      </c>
      <c r="B180" s="6">
        <v>340</v>
      </c>
      <c r="C180" s="7" t="s">
        <v>58</v>
      </c>
      <c r="D180" s="83"/>
      <c r="E180" s="83"/>
      <c r="F180" s="96">
        <f t="shared" si="29"/>
        <v>0</v>
      </c>
      <c r="G180" s="83"/>
      <c r="H180" s="83"/>
      <c r="I180" s="83"/>
      <c r="J180" s="83"/>
      <c r="K180" s="83"/>
      <c r="L180" s="83"/>
      <c r="M180" s="83"/>
      <c r="N180" s="83"/>
    </row>
    <row r="181" spans="1:14" s="8" customFormat="1" ht="17.25" customHeight="1">
      <c r="A181" s="24" t="s">
        <v>33</v>
      </c>
      <c r="B181" s="6">
        <v>225</v>
      </c>
      <c r="C181" s="7" t="s">
        <v>53</v>
      </c>
      <c r="D181" s="83"/>
      <c r="E181" s="83">
        <v>166</v>
      </c>
      <c r="F181" s="96">
        <f t="shared" si="29"/>
        <v>0</v>
      </c>
      <c r="G181" s="83"/>
      <c r="H181" s="83"/>
      <c r="I181" s="83"/>
      <c r="J181" s="83"/>
      <c r="K181" s="83"/>
      <c r="L181" s="83"/>
      <c r="M181" s="83"/>
      <c r="N181" s="83"/>
    </row>
    <row r="182" spans="1:14" s="8" customFormat="1" ht="17.25" customHeight="1" hidden="1">
      <c r="A182" s="24" t="s">
        <v>33</v>
      </c>
      <c r="B182" s="6">
        <v>226</v>
      </c>
      <c r="C182" s="7" t="s">
        <v>53</v>
      </c>
      <c r="D182" s="83"/>
      <c r="E182" s="83"/>
      <c r="F182" s="96">
        <f t="shared" si="29"/>
        <v>0</v>
      </c>
      <c r="G182" s="83"/>
      <c r="H182" s="83"/>
      <c r="I182" s="83"/>
      <c r="J182" s="83"/>
      <c r="K182" s="83"/>
      <c r="L182" s="83"/>
      <c r="M182" s="83"/>
      <c r="N182" s="83"/>
    </row>
    <row r="183" spans="1:14" s="8" customFormat="1" ht="17.25" customHeight="1" hidden="1">
      <c r="A183" s="24" t="s">
        <v>33</v>
      </c>
      <c r="B183" s="6">
        <v>290</v>
      </c>
      <c r="C183" s="7" t="s">
        <v>53</v>
      </c>
      <c r="D183" s="83"/>
      <c r="E183" s="83"/>
      <c r="F183" s="96">
        <f t="shared" si="29"/>
        <v>0</v>
      </c>
      <c r="G183" s="83"/>
      <c r="H183" s="83"/>
      <c r="I183" s="83"/>
      <c r="J183" s="83"/>
      <c r="K183" s="83"/>
      <c r="L183" s="83"/>
      <c r="M183" s="83"/>
      <c r="N183" s="83"/>
    </row>
    <row r="184" spans="1:14" s="8" customFormat="1" ht="17.25" customHeight="1" hidden="1">
      <c r="A184" s="24" t="s">
        <v>33</v>
      </c>
      <c r="B184" s="6">
        <v>310</v>
      </c>
      <c r="C184" s="7" t="s">
        <v>53</v>
      </c>
      <c r="D184" s="83"/>
      <c r="E184" s="83"/>
      <c r="F184" s="96">
        <f t="shared" si="29"/>
        <v>0</v>
      </c>
      <c r="G184" s="83"/>
      <c r="H184" s="83"/>
      <c r="I184" s="83"/>
      <c r="J184" s="83"/>
      <c r="K184" s="83"/>
      <c r="L184" s="83"/>
      <c r="M184" s="83"/>
      <c r="N184" s="83"/>
    </row>
    <row r="185" spans="1:14" s="8" customFormat="1" ht="17.25" customHeight="1" hidden="1">
      <c r="A185" s="24" t="s">
        <v>33</v>
      </c>
      <c r="B185" s="6">
        <v>310</v>
      </c>
      <c r="C185" s="7" t="s">
        <v>116</v>
      </c>
      <c r="D185" s="83"/>
      <c r="E185" s="83"/>
      <c r="F185" s="96">
        <f t="shared" si="29"/>
        <v>0</v>
      </c>
      <c r="G185" s="83"/>
      <c r="H185" s="83"/>
      <c r="I185" s="83"/>
      <c r="J185" s="83"/>
      <c r="K185" s="83"/>
      <c r="L185" s="83"/>
      <c r="M185" s="83"/>
      <c r="N185" s="83"/>
    </row>
    <row r="186" spans="1:14" s="8" customFormat="1" ht="17.25" customHeight="1" hidden="1">
      <c r="A186" s="24" t="s">
        <v>33</v>
      </c>
      <c r="B186" s="6">
        <v>340</v>
      </c>
      <c r="C186" s="7" t="s">
        <v>53</v>
      </c>
      <c r="D186" s="83"/>
      <c r="E186" s="83"/>
      <c r="F186" s="96">
        <f t="shared" si="29"/>
        <v>0</v>
      </c>
      <c r="G186" s="83"/>
      <c r="H186" s="83"/>
      <c r="I186" s="83"/>
      <c r="J186" s="83"/>
      <c r="K186" s="83"/>
      <c r="L186" s="83"/>
      <c r="M186" s="83"/>
      <c r="N186" s="83"/>
    </row>
    <row r="187" spans="1:14" s="18" customFormat="1" ht="18.75">
      <c r="A187" s="146" t="s">
        <v>31</v>
      </c>
      <c r="B187" s="147"/>
      <c r="C187" s="148"/>
      <c r="D187" s="78">
        <f aca="true" t="shared" si="31" ref="D187:L187">SUM(D157,D148,D137)</f>
        <v>0</v>
      </c>
      <c r="E187" s="78">
        <f t="shared" si="31"/>
        <v>1400</v>
      </c>
      <c r="F187" s="78">
        <f t="shared" si="29"/>
        <v>370</v>
      </c>
      <c r="G187" s="78">
        <f t="shared" si="31"/>
        <v>220</v>
      </c>
      <c r="H187" s="78"/>
      <c r="I187" s="78">
        <f t="shared" si="31"/>
        <v>150</v>
      </c>
      <c r="J187" s="78">
        <f t="shared" si="31"/>
        <v>0</v>
      </c>
      <c r="K187" s="78">
        <f t="shared" si="31"/>
        <v>0</v>
      </c>
      <c r="L187" s="78">
        <f t="shared" si="31"/>
        <v>0</v>
      </c>
      <c r="M187" s="78">
        <f>SUM(M157,M148,M137)</f>
        <v>0</v>
      </c>
      <c r="N187" s="78">
        <f>SUM(N157,N148,N137)</f>
        <v>0</v>
      </c>
    </row>
    <row r="188" spans="1:14" s="31" customFormat="1" ht="18" customHeight="1" hidden="1">
      <c r="A188" s="127" t="s">
        <v>82</v>
      </c>
      <c r="B188" s="128"/>
      <c r="C188" s="129"/>
      <c r="D188" s="100"/>
      <c r="E188" s="76"/>
      <c r="F188" s="96">
        <f t="shared" si="29"/>
        <v>0</v>
      </c>
      <c r="G188" s="76"/>
      <c r="H188" s="76"/>
      <c r="I188" s="76"/>
      <c r="J188" s="76"/>
      <c r="K188" s="83"/>
      <c r="L188" s="83"/>
      <c r="M188" s="83"/>
      <c r="N188" s="83"/>
    </row>
    <row r="189" spans="1:14" s="32" customFormat="1" ht="18" customHeight="1" hidden="1">
      <c r="A189" s="27" t="s">
        <v>83</v>
      </c>
      <c r="B189" s="16" t="s">
        <v>51</v>
      </c>
      <c r="C189" s="19" t="s">
        <v>89</v>
      </c>
      <c r="D189" s="101"/>
      <c r="E189" s="77"/>
      <c r="F189" s="96">
        <f t="shared" si="29"/>
        <v>0</v>
      </c>
      <c r="G189" s="77"/>
      <c r="H189" s="77"/>
      <c r="I189" s="77"/>
      <c r="J189" s="77"/>
      <c r="K189" s="83"/>
      <c r="L189" s="83"/>
      <c r="M189" s="83"/>
      <c r="N189" s="83"/>
    </row>
    <row r="190" spans="1:14" s="32" customFormat="1" ht="15.75" hidden="1">
      <c r="A190" s="27" t="s">
        <v>83</v>
      </c>
      <c r="B190" s="16" t="s">
        <v>48</v>
      </c>
      <c r="C190" s="19" t="s">
        <v>90</v>
      </c>
      <c r="D190" s="101"/>
      <c r="E190" s="77"/>
      <c r="F190" s="96">
        <f t="shared" si="29"/>
        <v>0</v>
      </c>
      <c r="G190" s="77"/>
      <c r="H190" s="77"/>
      <c r="I190" s="77"/>
      <c r="J190" s="77"/>
      <c r="K190" s="83"/>
      <c r="L190" s="83"/>
      <c r="M190" s="83"/>
      <c r="N190" s="83"/>
    </row>
    <row r="191" spans="1:14" s="32" customFormat="1" ht="15.75" hidden="1">
      <c r="A191" s="27" t="s">
        <v>83</v>
      </c>
      <c r="B191" s="16" t="s">
        <v>50</v>
      </c>
      <c r="C191" s="19" t="s">
        <v>90</v>
      </c>
      <c r="D191" s="101"/>
      <c r="E191" s="77"/>
      <c r="F191" s="96">
        <f t="shared" si="29"/>
        <v>0</v>
      </c>
      <c r="G191" s="77"/>
      <c r="H191" s="77"/>
      <c r="I191" s="77"/>
      <c r="J191" s="77"/>
      <c r="K191" s="83"/>
      <c r="L191" s="83"/>
      <c r="M191" s="83"/>
      <c r="N191" s="83"/>
    </row>
    <row r="192" spans="1:14" s="33" customFormat="1" ht="17.25" customHeight="1" hidden="1">
      <c r="A192" s="146" t="s">
        <v>84</v>
      </c>
      <c r="B192" s="147"/>
      <c r="C192" s="148"/>
      <c r="D192" s="90"/>
      <c r="E192" s="78">
        <f>SUM(E189:E191)</f>
        <v>0</v>
      </c>
      <c r="F192" s="96">
        <f t="shared" si="29"/>
        <v>0</v>
      </c>
      <c r="G192" s="78">
        <f>SUM(G189:G191)</f>
        <v>0</v>
      </c>
      <c r="H192" s="78"/>
      <c r="I192" s="78">
        <f>SUM(I189:I191)</f>
        <v>0</v>
      </c>
      <c r="J192" s="78">
        <f>SUM(J189:J191)</f>
        <v>0</v>
      </c>
      <c r="K192" s="83"/>
      <c r="L192" s="83"/>
      <c r="M192" s="83"/>
      <c r="N192" s="83"/>
    </row>
    <row r="193" spans="1:14" ht="21.75" customHeight="1">
      <c r="A193" s="127" t="s">
        <v>36</v>
      </c>
      <c r="B193" s="128"/>
      <c r="C193" s="129"/>
      <c r="D193" s="76"/>
      <c r="E193" s="76"/>
      <c r="F193" s="79"/>
      <c r="G193" s="76"/>
      <c r="H193" s="76"/>
      <c r="I193" s="76"/>
      <c r="J193" s="76"/>
      <c r="K193" s="76"/>
      <c r="L193" s="76"/>
      <c r="M193" s="76"/>
      <c r="N193" s="76"/>
    </row>
    <row r="194" spans="1:14" s="8" customFormat="1" ht="15" customHeight="1" hidden="1">
      <c r="A194" s="27" t="s">
        <v>38</v>
      </c>
      <c r="B194" s="16" t="s">
        <v>87</v>
      </c>
      <c r="C194" s="37" t="s">
        <v>2</v>
      </c>
      <c r="D194" s="97"/>
      <c r="E194" s="77"/>
      <c r="F194" s="96">
        <f t="shared" si="29"/>
        <v>0</v>
      </c>
      <c r="G194" s="77"/>
      <c r="H194" s="77"/>
      <c r="I194" s="77"/>
      <c r="J194" s="77"/>
      <c r="K194" s="76"/>
      <c r="L194" s="76"/>
      <c r="M194" s="76"/>
      <c r="N194" s="76"/>
    </row>
    <row r="195" spans="1:14" s="8" customFormat="1" ht="15" customHeight="1" hidden="1">
      <c r="A195" s="27" t="s">
        <v>38</v>
      </c>
      <c r="B195" s="16" t="s">
        <v>88</v>
      </c>
      <c r="C195" s="37" t="s">
        <v>6</v>
      </c>
      <c r="D195" s="97"/>
      <c r="E195" s="77"/>
      <c r="F195" s="96">
        <f t="shared" si="29"/>
        <v>0</v>
      </c>
      <c r="G195" s="77"/>
      <c r="H195" s="77"/>
      <c r="I195" s="77"/>
      <c r="J195" s="77"/>
      <c r="K195" s="77"/>
      <c r="L195" s="77"/>
      <c r="M195" s="77"/>
      <c r="N195" s="77"/>
    </row>
    <row r="196" spans="1:14" s="8" customFormat="1" ht="23.25" customHeight="1" hidden="1">
      <c r="A196" s="27" t="s">
        <v>38</v>
      </c>
      <c r="B196" s="16" t="s">
        <v>48</v>
      </c>
      <c r="C196" s="37" t="s">
        <v>117</v>
      </c>
      <c r="D196" s="97">
        <v>0</v>
      </c>
      <c r="E196" s="77">
        <v>0</v>
      </c>
      <c r="F196" s="96">
        <f t="shared" si="29"/>
        <v>0</v>
      </c>
      <c r="G196" s="77"/>
      <c r="H196" s="77"/>
      <c r="I196" s="77"/>
      <c r="J196" s="77"/>
      <c r="K196" s="77"/>
      <c r="L196" s="77"/>
      <c r="M196" s="77"/>
      <c r="N196" s="77"/>
    </row>
    <row r="197" spans="1:14" s="8" customFormat="1" ht="17.25" customHeight="1">
      <c r="A197" s="27" t="s">
        <v>38</v>
      </c>
      <c r="B197" s="16" t="s">
        <v>37</v>
      </c>
      <c r="C197" s="19" t="s">
        <v>12</v>
      </c>
      <c r="D197" s="102"/>
      <c r="E197" s="77"/>
      <c r="F197" s="80"/>
      <c r="G197" s="77"/>
      <c r="H197" s="77"/>
      <c r="I197" s="77"/>
      <c r="J197" s="77"/>
      <c r="K197" s="77"/>
      <c r="L197" s="77"/>
      <c r="M197" s="77"/>
      <c r="N197" s="77"/>
    </row>
    <row r="198" spans="1:14" s="8" customFormat="1" ht="15" customHeight="1" hidden="1">
      <c r="A198" s="27" t="s">
        <v>38</v>
      </c>
      <c r="B198" s="16" t="s">
        <v>50</v>
      </c>
      <c r="C198" s="7" t="s">
        <v>14</v>
      </c>
      <c r="D198" s="83"/>
      <c r="E198" s="77"/>
      <c r="F198" s="96">
        <f t="shared" si="29"/>
        <v>0</v>
      </c>
      <c r="G198" s="77"/>
      <c r="H198" s="77"/>
      <c r="I198" s="77"/>
      <c r="J198" s="77"/>
      <c r="K198" s="78"/>
      <c r="L198" s="78">
        <f>SUM(L195:L197)</f>
        <v>0</v>
      </c>
      <c r="M198" s="78">
        <f>SUM(M195:M197)</f>
        <v>0</v>
      </c>
      <c r="N198" s="78">
        <f>SUM(N195:N197)</f>
        <v>0</v>
      </c>
    </row>
    <row r="199" spans="1:14" s="8" customFormat="1" ht="15" customHeight="1" hidden="1">
      <c r="A199" s="27" t="s">
        <v>38</v>
      </c>
      <c r="B199" s="16" t="s">
        <v>54</v>
      </c>
      <c r="C199" s="7" t="s">
        <v>15</v>
      </c>
      <c r="D199" s="83"/>
      <c r="E199" s="77"/>
      <c r="F199" s="96">
        <f t="shared" si="29"/>
        <v>0</v>
      </c>
      <c r="G199" s="77"/>
      <c r="H199" s="77"/>
      <c r="I199" s="77"/>
      <c r="J199" s="77"/>
      <c r="K199" s="76"/>
      <c r="L199" s="76"/>
      <c r="M199" s="76"/>
      <c r="N199" s="76"/>
    </row>
    <row r="200" spans="1:14" s="8" customFormat="1" ht="15" customHeight="1" hidden="1">
      <c r="A200" s="27" t="s">
        <v>38</v>
      </c>
      <c r="B200" s="16" t="s">
        <v>50</v>
      </c>
      <c r="C200" s="37" t="s">
        <v>14</v>
      </c>
      <c r="D200" s="97"/>
      <c r="E200" s="77">
        <v>0</v>
      </c>
      <c r="F200" s="96">
        <f t="shared" si="29"/>
        <v>0</v>
      </c>
      <c r="G200" s="77"/>
      <c r="H200" s="77"/>
      <c r="I200" s="77"/>
      <c r="J200" s="77"/>
      <c r="K200" s="77"/>
      <c r="L200" s="77"/>
      <c r="M200" s="77"/>
      <c r="N200" s="77"/>
    </row>
    <row r="201" spans="1:14" s="8" customFormat="1" ht="15" customHeight="1" hidden="1">
      <c r="A201" s="27" t="s">
        <v>38</v>
      </c>
      <c r="B201" s="16" t="s">
        <v>54</v>
      </c>
      <c r="C201" s="7" t="s">
        <v>53</v>
      </c>
      <c r="D201" s="83"/>
      <c r="E201" s="77">
        <v>0</v>
      </c>
      <c r="F201" s="96">
        <f t="shared" si="29"/>
        <v>0</v>
      </c>
      <c r="G201" s="77"/>
      <c r="H201" s="77"/>
      <c r="I201" s="77"/>
      <c r="J201" s="77"/>
      <c r="K201" s="77"/>
      <c r="L201" s="77"/>
      <c r="M201" s="77"/>
      <c r="N201" s="77"/>
    </row>
    <row r="202" spans="1:14" s="18" customFormat="1" ht="18.75" customHeight="1">
      <c r="A202" s="146" t="s">
        <v>39</v>
      </c>
      <c r="B202" s="147"/>
      <c r="C202" s="148"/>
      <c r="D202" s="78">
        <f aca="true" t="shared" si="32" ref="D202:N202">D197+D200+D201</f>
        <v>0</v>
      </c>
      <c r="E202" s="78">
        <f t="shared" si="32"/>
        <v>0</v>
      </c>
      <c r="F202" s="78">
        <f aca="true" t="shared" si="33" ref="F202:F267">SUM(G202:N202)</f>
        <v>0</v>
      </c>
      <c r="G202" s="78">
        <f t="shared" si="32"/>
        <v>0</v>
      </c>
      <c r="H202" s="78"/>
      <c r="I202" s="78">
        <f t="shared" si="32"/>
        <v>0</v>
      </c>
      <c r="J202" s="78">
        <f t="shared" si="32"/>
        <v>0</v>
      </c>
      <c r="K202" s="78">
        <f t="shared" si="32"/>
        <v>0</v>
      </c>
      <c r="L202" s="78">
        <f t="shared" si="32"/>
        <v>0</v>
      </c>
      <c r="M202" s="78">
        <f t="shared" si="32"/>
        <v>0</v>
      </c>
      <c r="N202" s="78">
        <f t="shared" si="32"/>
        <v>0</v>
      </c>
    </row>
    <row r="203" spans="1:14" s="8" customFormat="1" ht="34.5" customHeight="1" hidden="1">
      <c r="A203" s="134" t="s">
        <v>75</v>
      </c>
      <c r="B203" s="135"/>
      <c r="C203" s="136"/>
      <c r="D203" s="99"/>
      <c r="E203" s="79"/>
      <c r="F203" s="96">
        <f t="shared" si="33"/>
        <v>0</v>
      </c>
      <c r="G203" s="79"/>
      <c r="H203" s="79"/>
      <c r="I203" s="79"/>
      <c r="J203" s="79"/>
      <c r="K203" s="77"/>
      <c r="L203" s="77"/>
      <c r="M203" s="77"/>
      <c r="N203" s="77"/>
    </row>
    <row r="204" spans="1:14" s="8" customFormat="1" ht="19.5" customHeight="1" hidden="1">
      <c r="A204" s="26" t="s">
        <v>76</v>
      </c>
      <c r="B204" s="3">
        <v>210</v>
      </c>
      <c r="C204" s="38" t="s">
        <v>29</v>
      </c>
      <c r="D204" s="98"/>
      <c r="E204" s="82">
        <f>SUM(E205:E207)</f>
        <v>0</v>
      </c>
      <c r="F204" s="96">
        <f t="shared" si="33"/>
        <v>0</v>
      </c>
      <c r="G204" s="82">
        <f>SUM(G205:G207)</f>
        <v>0</v>
      </c>
      <c r="H204" s="82"/>
      <c r="I204" s="82">
        <f>SUM(I205:I207)</f>
        <v>0</v>
      </c>
      <c r="J204" s="82">
        <f>SUM(J205:J207)</f>
        <v>0</v>
      </c>
      <c r="K204" s="77"/>
      <c r="L204" s="77"/>
      <c r="M204" s="77"/>
      <c r="N204" s="77"/>
    </row>
    <row r="205" spans="1:14" s="8" customFormat="1" ht="15.75" hidden="1">
      <c r="A205" s="24" t="s">
        <v>76</v>
      </c>
      <c r="B205" s="6">
        <v>211</v>
      </c>
      <c r="C205" s="37" t="s">
        <v>1</v>
      </c>
      <c r="D205" s="97"/>
      <c r="E205" s="83"/>
      <c r="F205" s="96">
        <f t="shared" si="33"/>
        <v>0</v>
      </c>
      <c r="G205" s="83"/>
      <c r="H205" s="83"/>
      <c r="I205" s="83"/>
      <c r="J205" s="83"/>
      <c r="K205" s="77"/>
      <c r="L205" s="77"/>
      <c r="M205" s="77"/>
      <c r="N205" s="77"/>
    </row>
    <row r="206" spans="1:14" s="8" customFormat="1" ht="15.75" hidden="1">
      <c r="A206" s="24" t="s">
        <v>76</v>
      </c>
      <c r="B206" s="6">
        <v>212</v>
      </c>
      <c r="C206" s="37" t="s">
        <v>2</v>
      </c>
      <c r="D206" s="97"/>
      <c r="E206" s="83"/>
      <c r="F206" s="96">
        <f t="shared" si="33"/>
        <v>0</v>
      </c>
      <c r="G206" s="83"/>
      <c r="H206" s="83"/>
      <c r="I206" s="83"/>
      <c r="J206" s="83"/>
      <c r="K206" s="77"/>
      <c r="L206" s="77"/>
      <c r="M206" s="77"/>
      <c r="N206" s="77"/>
    </row>
    <row r="207" spans="1:14" s="8" customFormat="1" ht="15.75" hidden="1">
      <c r="A207" s="24" t="s">
        <v>76</v>
      </c>
      <c r="B207" s="6">
        <v>213</v>
      </c>
      <c r="C207" s="37" t="s">
        <v>3</v>
      </c>
      <c r="D207" s="97"/>
      <c r="E207" s="83"/>
      <c r="F207" s="96">
        <f t="shared" si="33"/>
        <v>0</v>
      </c>
      <c r="G207" s="83"/>
      <c r="H207" s="83"/>
      <c r="I207" s="83"/>
      <c r="J207" s="83"/>
      <c r="K207" s="77"/>
      <c r="L207" s="77"/>
      <c r="M207" s="77"/>
      <c r="N207" s="77"/>
    </row>
    <row r="208" spans="1:14" s="8" customFormat="1" ht="15.75" hidden="1">
      <c r="A208" s="26" t="s">
        <v>76</v>
      </c>
      <c r="B208" s="3">
        <v>220</v>
      </c>
      <c r="C208" s="38" t="s">
        <v>4</v>
      </c>
      <c r="D208" s="98"/>
      <c r="E208" s="85">
        <f>SUM(E209:E214)</f>
        <v>0</v>
      </c>
      <c r="F208" s="96">
        <f t="shared" si="33"/>
        <v>0</v>
      </c>
      <c r="G208" s="85">
        <f>SUM(G209:G214)</f>
        <v>0</v>
      </c>
      <c r="H208" s="85"/>
      <c r="I208" s="85">
        <f>SUM(I209:I214)</f>
        <v>0</v>
      </c>
      <c r="J208" s="85">
        <f>SUM(J209:J214)</f>
        <v>0</v>
      </c>
      <c r="K208" s="78">
        <f>K203+K206+K207</f>
        <v>0</v>
      </c>
      <c r="L208" s="78">
        <f>L203+L206+L207</f>
        <v>0</v>
      </c>
      <c r="M208" s="78">
        <f>M203+M206+M207</f>
        <v>0</v>
      </c>
      <c r="N208" s="78">
        <f>N203+N206+N207</f>
        <v>0</v>
      </c>
    </row>
    <row r="209" spans="1:14" s="8" customFormat="1" ht="15.75" hidden="1">
      <c r="A209" s="24" t="s">
        <v>76</v>
      </c>
      <c r="B209" s="6">
        <v>221</v>
      </c>
      <c r="C209" s="37" t="s">
        <v>5</v>
      </c>
      <c r="D209" s="97"/>
      <c r="E209" s="83"/>
      <c r="F209" s="96">
        <f t="shared" si="33"/>
        <v>0</v>
      </c>
      <c r="G209" s="83"/>
      <c r="H209" s="83"/>
      <c r="I209" s="83"/>
      <c r="J209" s="83"/>
      <c r="K209" s="79"/>
      <c r="L209" s="79"/>
      <c r="M209" s="79"/>
      <c r="N209" s="79"/>
    </row>
    <row r="210" spans="1:14" s="8" customFormat="1" ht="15.75" hidden="1">
      <c r="A210" s="24" t="s">
        <v>76</v>
      </c>
      <c r="B210" s="6">
        <v>222</v>
      </c>
      <c r="C210" s="37" t="s">
        <v>6</v>
      </c>
      <c r="D210" s="97"/>
      <c r="E210" s="83"/>
      <c r="F210" s="96">
        <f t="shared" si="33"/>
        <v>0</v>
      </c>
      <c r="G210" s="83"/>
      <c r="H210" s="83"/>
      <c r="I210" s="83"/>
      <c r="J210" s="83"/>
      <c r="K210" s="82"/>
      <c r="L210" s="82">
        <f>SUM(L211:L213)</f>
        <v>0</v>
      </c>
      <c r="M210" s="82">
        <f>SUM(M211:M213)</f>
        <v>0</v>
      </c>
      <c r="N210" s="82">
        <f>SUM(N211:N213)</f>
        <v>0</v>
      </c>
    </row>
    <row r="211" spans="1:14" s="8" customFormat="1" ht="15.75" hidden="1">
      <c r="A211" s="24" t="s">
        <v>76</v>
      </c>
      <c r="B211" s="6">
        <v>223</v>
      </c>
      <c r="C211" s="37" t="s">
        <v>7</v>
      </c>
      <c r="D211" s="97"/>
      <c r="E211" s="83"/>
      <c r="F211" s="96">
        <f t="shared" si="33"/>
        <v>0</v>
      </c>
      <c r="G211" s="83"/>
      <c r="H211" s="83"/>
      <c r="I211" s="83"/>
      <c r="J211" s="83"/>
      <c r="K211" s="83"/>
      <c r="L211" s="83"/>
      <c r="M211" s="83"/>
      <c r="N211" s="83"/>
    </row>
    <row r="212" spans="1:14" s="8" customFormat="1" ht="15.75" hidden="1">
      <c r="A212" s="24" t="s">
        <v>76</v>
      </c>
      <c r="B212" s="6">
        <v>224</v>
      </c>
      <c r="C212" s="37" t="s">
        <v>8</v>
      </c>
      <c r="D212" s="97"/>
      <c r="E212" s="83"/>
      <c r="F212" s="96">
        <f t="shared" si="33"/>
        <v>0</v>
      </c>
      <c r="G212" s="83"/>
      <c r="H212" s="83"/>
      <c r="I212" s="83"/>
      <c r="J212" s="83"/>
      <c r="K212" s="83"/>
      <c r="L212" s="83"/>
      <c r="M212" s="83"/>
      <c r="N212" s="83"/>
    </row>
    <row r="213" spans="1:14" s="8" customFormat="1" ht="15.75" hidden="1">
      <c r="A213" s="24" t="s">
        <v>76</v>
      </c>
      <c r="B213" s="6">
        <v>225</v>
      </c>
      <c r="C213" s="37" t="s">
        <v>9</v>
      </c>
      <c r="D213" s="97"/>
      <c r="E213" s="83"/>
      <c r="F213" s="96">
        <f t="shared" si="33"/>
        <v>0</v>
      </c>
      <c r="G213" s="83"/>
      <c r="H213" s="83"/>
      <c r="I213" s="83"/>
      <c r="J213" s="83"/>
      <c r="K213" s="83"/>
      <c r="L213" s="83"/>
      <c r="M213" s="83"/>
      <c r="N213" s="83"/>
    </row>
    <row r="214" spans="1:14" s="8" customFormat="1" ht="15.75" hidden="1">
      <c r="A214" s="24" t="s">
        <v>76</v>
      </c>
      <c r="B214" s="6">
        <v>226</v>
      </c>
      <c r="C214" s="37" t="s">
        <v>10</v>
      </c>
      <c r="D214" s="97"/>
      <c r="E214" s="83"/>
      <c r="F214" s="96">
        <f t="shared" si="33"/>
        <v>0</v>
      </c>
      <c r="G214" s="83"/>
      <c r="H214" s="83"/>
      <c r="I214" s="83"/>
      <c r="J214" s="83"/>
      <c r="K214" s="85"/>
      <c r="L214" s="85">
        <f>SUM(L215:L220)</f>
        <v>0</v>
      </c>
      <c r="M214" s="85">
        <f>SUM(M215:M220)</f>
        <v>0</v>
      </c>
      <c r="N214" s="85">
        <f>SUM(N215:N220)</f>
        <v>0</v>
      </c>
    </row>
    <row r="215" spans="1:14" s="5" customFormat="1" ht="15.75" hidden="1">
      <c r="A215" s="26" t="s">
        <v>76</v>
      </c>
      <c r="B215" s="3">
        <v>290</v>
      </c>
      <c r="C215" s="38" t="s">
        <v>12</v>
      </c>
      <c r="D215" s="98"/>
      <c r="E215" s="85">
        <v>0</v>
      </c>
      <c r="F215" s="96">
        <f t="shared" si="33"/>
        <v>0</v>
      </c>
      <c r="G215" s="85">
        <v>0</v>
      </c>
      <c r="H215" s="85"/>
      <c r="I215" s="85">
        <v>0</v>
      </c>
      <c r="J215" s="85">
        <v>0</v>
      </c>
      <c r="K215" s="83"/>
      <c r="L215" s="83"/>
      <c r="M215" s="83"/>
      <c r="N215" s="83"/>
    </row>
    <row r="216" spans="1:14" s="5" customFormat="1" ht="15.75" hidden="1">
      <c r="A216" s="26" t="s">
        <v>76</v>
      </c>
      <c r="B216" s="3">
        <v>300</v>
      </c>
      <c r="C216" s="38" t="s">
        <v>13</v>
      </c>
      <c r="D216" s="98"/>
      <c r="E216" s="85">
        <f>SUM(E217:E218)</f>
        <v>0</v>
      </c>
      <c r="F216" s="96">
        <f t="shared" si="33"/>
        <v>0</v>
      </c>
      <c r="G216" s="85">
        <f>SUM(G217:G218)</f>
        <v>0</v>
      </c>
      <c r="H216" s="85"/>
      <c r="I216" s="85">
        <f>SUM(I217:I218)</f>
        <v>0</v>
      </c>
      <c r="J216" s="85">
        <f>SUM(J217:J218)</f>
        <v>0</v>
      </c>
      <c r="K216" s="83"/>
      <c r="L216" s="83"/>
      <c r="M216" s="83"/>
      <c r="N216" s="83"/>
    </row>
    <row r="217" spans="1:14" s="8" customFormat="1" ht="15.75" hidden="1">
      <c r="A217" s="24" t="s">
        <v>76</v>
      </c>
      <c r="B217" s="6">
        <v>310</v>
      </c>
      <c r="C217" s="37" t="s">
        <v>14</v>
      </c>
      <c r="D217" s="97"/>
      <c r="E217" s="83"/>
      <c r="F217" s="96">
        <f t="shared" si="33"/>
        <v>0</v>
      </c>
      <c r="G217" s="83"/>
      <c r="H217" s="83"/>
      <c r="I217" s="83"/>
      <c r="J217" s="83"/>
      <c r="K217" s="83"/>
      <c r="L217" s="83"/>
      <c r="M217" s="83"/>
      <c r="N217" s="83"/>
    </row>
    <row r="218" spans="1:14" s="8" customFormat="1" ht="15.75" hidden="1">
      <c r="A218" s="24" t="s">
        <v>76</v>
      </c>
      <c r="B218" s="6">
        <v>340</v>
      </c>
      <c r="C218" s="37" t="s">
        <v>15</v>
      </c>
      <c r="D218" s="97"/>
      <c r="E218" s="83"/>
      <c r="F218" s="96">
        <f t="shared" si="33"/>
        <v>0</v>
      </c>
      <c r="G218" s="83"/>
      <c r="H218" s="83"/>
      <c r="I218" s="83"/>
      <c r="J218" s="83"/>
      <c r="K218" s="83"/>
      <c r="L218" s="83"/>
      <c r="M218" s="83"/>
      <c r="N218" s="83"/>
    </row>
    <row r="219" spans="1:14" s="18" customFormat="1" ht="18" customHeight="1" hidden="1">
      <c r="A219" s="146" t="s">
        <v>77</v>
      </c>
      <c r="B219" s="147"/>
      <c r="C219" s="148"/>
      <c r="D219" s="90"/>
      <c r="E219" s="78">
        <f>SUM(E204,E208,E215,E216)</f>
        <v>0</v>
      </c>
      <c r="F219" s="96">
        <f t="shared" si="33"/>
        <v>0</v>
      </c>
      <c r="G219" s="78">
        <f>SUM(G204,G208,G215,G216)</f>
        <v>0</v>
      </c>
      <c r="H219" s="78"/>
      <c r="I219" s="78">
        <f>SUM(I204,I208,I215,I216)</f>
        <v>0</v>
      </c>
      <c r="J219" s="78">
        <f>SUM(J204,J208,J215,J216)</f>
        <v>0</v>
      </c>
      <c r="K219" s="83"/>
      <c r="L219" s="83"/>
      <c r="M219" s="83"/>
      <c r="N219" s="83"/>
    </row>
    <row r="220" spans="1:14" s="46" customFormat="1" ht="39" customHeight="1">
      <c r="A220" s="134" t="s">
        <v>75</v>
      </c>
      <c r="B220" s="135"/>
      <c r="C220" s="136"/>
      <c r="D220" s="91"/>
      <c r="E220" s="76"/>
      <c r="F220" s="79"/>
      <c r="G220" s="76"/>
      <c r="H220" s="76"/>
      <c r="I220" s="76"/>
      <c r="J220" s="76"/>
      <c r="K220" s="79"/>
      <c r="L220" s="79"/>
      <c r="M220" s="79"/>
      <c r="N220" s="79"/>
    </row>
    <row r="221" spans="1:14" s="46" customFormat="1" ht="18" customHeight="1">
      <c r="A221" s="26" t="s">
        <v>76</v>
      </c>
      <c r="B221" s="3">
        <v>210</v>
      </c>
      <c r="C221" s="38" t="s">
        <v>29</v>
      </c>
      <c r="D221" s="81">
        <f aca="true" t="shared" si="34" ref="D221:J221">D222+D224+D225</f>
        <v>0</v>
      </c>
      <c r="E221" s="81">
        <f>E222+E223+E224+E225+E226</f>
        <v>6924.2</v>
      </c>
      <c r="F221" s="78">
        <f>F222+F223+F224+F225+F226</f>
        <v>3012.15</v>
      </c>
      <c r="G221" s="81">
        <f>G222+G223+G225</f>
        <v>638.65</v>
      </c>
      <c r="H221" s="81">
        <f>H222+H223+H225+H226</f>
        <v>1000</v>
      </c>
      <c r="I221" s="81">
        <f t="shared" si="34"/>
        <v>123.5</v>
      </c>
      <c r="J221" s="81">
        <f t="shared" si="34"/>
        <v>1250</v>
      </c>
      <c r="K221" s="85"/>
      <c r="L221" s="85">
        <v>0</v>
      </c>
      <c r="M221" s="85">
        <v>0</v>
      </c>
      <c r="N221" s="85">
        <v>0</v>
      </c>
    </row>
    <row r="222" spans="1:14" s="46" customFormat="1" ht="14.25" customHeight="1">
      <c r="A222" s="35" t="s">
        <v>76</v>
      </c>
      <c r="B222" s="35" t="s">
        <v>101</v>
      </c>
      <c r="C222" s="37" t="s">
        <v>172</v>
      </c>
      <c r="D222" s="97"/>
      <c r="E222" s="80">
        <v>4442</v>
      </c>
      <c r="F222" s="96">
        <f>SUM(G222:N222)</f>
        <v>2069.9</v>
      </c>
      <c r="G222" s="80">
        <v>246.4</v>
      </c>
      <c r="H222" s="80">
        <v>700</v>
      </c>
      <c r="I222" s="80">
        <v>123.5</v>
      </c>
      <c r="J222" s="80">
        <v>1000</v>
      </c>
      <c r="K222" s="85"/>
      <c r="L222" s="85"/>
      <c r="M222" s="85"/>
      <c r="N222" s="85"/>
    </row>
    <row r="223" spans="1:14" s="46" customFormat="1" ht="14.25" customHeight="1">
      <c r="A223" s="35" t="s">
        <v>76</v>
      </c>
      <c r="B223" s="35" t="s">
        <v>101</v>
      </c>
      <c r="C223" s="37" t="s">
        <v>173</v>
      </c>
      <c r="D223" s="97"/>
      <c r="E223" s="80">
        <v>830</v>
      </c>
      <c r="F223" s="96">
        <f>G223</f>
        <v>312.25</v>
      </c>
      <c r="G223" s="80">
        <v>312.25</v>
      </c>
      <c r="H223" s="80">
        <v>0</v>
      </c>
      <c r="I223" s="80"/>
      <c r="J223" s="80"/>
      <c r="K223" s="85"/>
      <c r="L223" s="85"/>
      <c r="M223" s="85"/>
      <c r="N223" s="85"/>
    </row>
    <row r="224" spans="1:14" s="46" customFormat="1" ht="17.25" customHeight="1">
      <c r="A224" s="24" t="s">
        <v>76</v>
      </c>
      <c r="B224" s="6">
        <v>212</v>
      </c>
      <c r="C224" s="37" t="s">
        <v>2</v>
      </c>
      <c r="D224" s="97"/>
      <c r="E224" s="80">
        <v>60</v>
      </c>
      <c r="F224" s="96">
        <f t="shared" si="33"/>
        <v>0</v>
      </c>
      <c r="G224" s="80"/>
      <c r="H224" s="80"/>
      <c r="I224" s="81"/>
      <c r="J224" s="81"/>
      <c r="K224" s="83"/>
      <c r="L224" s="83"/>
      <c r="M224" s="83"/>
      <c r="N224" s="83"/>
    </row>
    <row r="225" spans="1:14" s="46" customFormat="1" ht="30.75" customHeight="1">
      <c r="A225" s="24" t="s">
        <v>76</v>
      </c>
      <c r="B225" s="6">
        <v>213</v>
      </c>
      <c r="C225" s="37" t="s">
        <v>174</v>
      </c>
      <c r="D225" s="97"/>
      <c r="E225" s="80">
        <v>1341.5</v>
      </c>
      <c r="F225" s="96">
        <f t="shared" si="33"/>
        <v>530</v>
      </c>
      <c r="G225" s="80">
        <v>80</v>
      </c>
      <c r="H225" s="80">
        <v>200</v>
      </c>
      <c r="I225" s="80"/>
      <c r="J225" s="80">
        <v>250</v>
      </c>
      <c r="K225" s="83"/>
      <c r="L225" s="83"/>
      <c r="M225" s="83"/>
      <c r="N225" s="83"/>
    </row>
    <row r="226" spans="1:14" s="46" customFormat="1" ht="17.25" customHeight="1">
      <c r="A226" s="24" t="s">
        <v>76</v>
      </c>
      <c r="B226" s="6">
        <v>213</v>
      </c>
      <c r="C226" s="37" t="s">
        <v>175</v>
      </c>
      <c r="D226" s="97"/>
      <c r="E226" s="80">
        <v>250.7</v>
      </c>
      <c r="F226" s="96">
        <f t="shared" si="33"/>
        <v>100</v>
      </c>
      <c r="G226" s="80"/>
      <c r="H226" s="80">
        <v>100</v>
      </c>
      <c r="I226" s="80"/>
      <c r="J226" s="80"/>
      <c r="K226" s="83"/>
      <c r="L226" s="83"/>
      <c r="M226" s="83"/>
      <c r="N226" s="83"/>
    </row>
    <row r="227" spans="1:15" s="5" customFormat="1" ht="15.75">
      <c r="A227" s="26" t="s">
        <v>76</v>
      </c>
      <c r="B227" s="3">
        <v>220</v>
      </c>
      <c r="C227" s="38" t="s">
        <v>4</v>
      </c>
      <c r="D227" s="85">
        <f aca="true" t="shared" si="35" ref="D227:J227">D229+D230+D231+D232+D228</f>
        <v>0</v>
      </c>
      <c r="E227" s="85">
        <f t="shared" si="35"/>
        <v>764</v>
      </c>
      <c r="F227" s="78">
        <f t="shared" si="33"/>
        <v>364.7</v>
      </c>
      <c r="G227" s="85">
        <f t="shared" si="35"/>
        <v>364.7</v>
      </c>
      <c r="H227" s="85"/>
      <c r="I227" s="85">
        <f t="shared" si="35"/>
        <v>0</v>
      </c>
      <c r="J227" s="85">
        <f t="shared" si="35"/>
        <v>0</v>
      </c>
      <c r="K227" s="81"/>
      <c r="L227" s="81"/>
      <c r="M227" s="81"/>
      <c r="N227" s="81"/>
      <c r="O227" s="69"/>
    </row>
    <row r="228" spans="1:15" s="5" customFormat="1" ht="15.75">
      <c r="A228" s="24" t="s">
        <v>76</v>
      </c>
      <c r="B228" s="6">
        <v>221</v>
      </c>
      <c r="C228" s="37" t="s">
        <v>5</v>
      </c>
      <c r="D228" s="97">
        <v>0</v>
      </c>
      <c r="E228" s="83">
        <v>0</v>
      </c>
      <c r="F228" s="96">
        <f t="shared" si="33"/>
        <v>0</v>
      </c>
      <c r="G228" s="85"/>
      <c r="H228" s="85"/>
      <c r="I228" s="85"/>
      <c r="J228" s="85"/>
      <c r="K228" s="81"/>
      <c r="L228" s="81"/>
      <c r="M228" s="81"/>
      <c r="N228" s="81"/>
      <c r="O228" s="69"/>
    </row>
    <row r="229" spans="1:14" s="46" customFormat="1" ht="18.75">
      <c r="A229" s="24" t="s">
        <v>76</v>
      </c>
      <c r="B229" s="6">
        <v>222</v>
      </c>
      <c r="C229" s="37" t="s">
        <v>6</v>
      </c>
      <c r="D229" s="97"/>
      <c r="E229" s="83">
        <v>30</v>
      </c>
      <c r="F229" s="96">
        <f t="shared" si="33"/>
        <v>0</v>
      </c>
      <c r="G229" s="80"/>
      <c r="H229" s="80"/>
      <c r="I229" s="81"/>
      <c r="J229" s="81"/>
      <c r="K229" s="81"/>
      <c r="L229" s="81"/>
      <c r="M229" s="81"/>
      <c r="N229" s="81"/>
    </row>
    <row r="230" spans="1:14" s="46" customFormat="1" ht="18.75">
      <c r="A230" s="24" t="s">
        <v>76</v>
      </c>
      <c r="B230" s="6">
        <v>223</v>
      </c>
      <c r="C230" s="37" t="s">
        <v>7</v>
      </c>
      <c r="D230" s="97"/>
      <c r="E230" s="83">
        <v>399</v>
      </c>
      <c r="F230" s="96">
        <f t="shared" si="33"/>
        <v>344.7</v>
      </c>
      <c r="G230" s="80">
        <v>344.7</v>
      </c>
      <c r="H230" s="80"/>
      <c r="I230" s="81"/>
      <c r="J230" s="81"/>
      <c r="K230" s="81"/>
      <c r="L230" s="81"/>
      <c r="M230" s="81"/>
      <c r="N230" s="81"/>
    </row>
    <row r="231" spans="1:14" s="46" customFormat="1" ht="18.75">
      <c r="A231" s="24" t="s">
        <v>76</v>
      </c>
      <c r="B231" s="6">
        <v>225</v>
      </c>
      <c r="C231" s="37" t="s">
        <v>9</v>
      </c>
      <c r="D231" s="97"/>
      <c r="E231" s="83">
        <v>215</v>
      </c>
      <c r="F231" s="96">
        <f t="shared" si="33"/>
        <v>0</v>
      </c>
      <c r="G231" s="80"/>
      <c r="H231" s="80"/>
      <c r="I231" s="81"/>
      <c r="J231" s="81"/>
      <c r="K231" s="81"/>
      <c r="L231" s="81"/>
      <c r="M231" s="81"/>
      <c r="N231" s="81"/>
    </row>
    <row r="232" spans="1:14" s="46" customFormat="1" ht="18.75">
      <c r="A232" s="24" t="s">
        <v>76</v>
      </c>
      <c r="B232" s="6">
        <v>226</v>
      </c>
      <c r="C232" s="37" t="s">
        <v>10</v>
      </c>
      <c r="D232" s="97"/>
      <c r="E232" s="83">
        <v>120</v>
      </c>
      <c r="F232" s="96">
        <f t="shared" si="33"/>
        <v>20</v>
      </c>
      <c r="G232" s="80">
        <v>20</v>
      </c>
      <c r="H232" s="80"/>
      <c r="I232" s="81"/>
      <c r="J232" s="81"/>
      <c r="K232" s="81"/>
      <c r="L232" s="81"/>
      <c r="M232" s="81"/>
      <c r="N232" s="81"/>
    </row>
    <row r="233" spans="1:14" s="46" customFormat="1" ht="18.75">
      <c r="A233" s="26" t="s">
        <v>76</v>
      </c>
      <c r="B233" s="3">
        <v>290</v>
      </c>
      <c r="C233" s="38" t="s">
        <v>12</v>
      </c>
      <c r="D233" s="98"/>
      <c r="E233" s="85">
        <v>90</v>
      </c>
      <c r="F233" s="96">
        <f t="shared" si="33"/>
        <v>50</v>
      </c>
      <c r="G233" s="81">
        <v>50</v>
      </c>
      <c r="H233" s="81"/>
      <c r="I233" s="81"/>
      <c r="J233" s="81"/>
      <c r="K233" s="85"/>
      <c r="L233" s="85"/>
      <c r="M233" s="85"/>
      <c r="N233" s="85"/>
    </row>
    <row r="234" spans="1:14" s="46" customFormat="1" ht="18.75">
      <c r="A234" s="26" t="s">
        <v>76</v>
      </c>
      <c r="B234" s="3">
        <v>300</v>
      </c>
      <c r="C234" s="38" t="s">
        <v>13</v>
      </c>
      <c r="D234" s="85">
        <f aca="true" t="shared" si="36" ref="D234:J234">D235+D236</f>
        <v>0</v>
      </c>
      <c r="E234" s="85">
        <f t="shared" si="36"/>
        <v>471</v>
      </c>
      <c r="F234" s="78">
        <f t="shared" si="33"/>
        <v>10</v>
      </c>
      <c r="G234" s="85">
        <f t="shared" si="36"/>
        <v>10</v>
      </c>
      <c r="H234" s="85"/>
      <c r="I234" s="85">
        <f t="shared" si="36"/>
        <v>0</v>
      </c>
      <c r="J234" s="85">
        <f t="shared" si="36"/>
        <v>0</v>
      </c>
      <c r="K234" s="85"/>
      <c r="L234" s="85"/>
      <c r="M234" s="85"/>
      <c r="N234" s="85"/>
    </row>
    <row r="235" spans="1:14" s="46" customFormat="1" ht="18.75">
      <c r="A235" s="24" t="s">
        <v>76</v>
      </c>
      <c r="B235" s="6">
        <v>310</v>
      </c>
      <c r="C235" s="37" t="s">
        <v>14</v>
      </c>
      <c r="D235" s="97"/>
      <c r="E235" s="83">
        <v>400</v>
      </c>
      <c r="F235" s="96">
        <f t="shared" si="33"/>
        <v>0</v>
      </c>
      <c r="G235" s="80"/>
      <c r="H235" s="80"/>
      <c r="I235" s="81"/>
      <c r="J235" s="81"/>
      <c r="K235" s="81"/>
      <c r="L235" s="81"/>
      <c r="M235" s="81"/>
      <c r="N235" s="81"/>
    </row>
    <row r="236" spans="1:14" s="46" customFormat="1" ht="18.75">
      <c r="A236" s="24" t="s">
        <v>76</v>
      </c>
      <c r="B236" s="6">
        <v>340</v>
      </c>
      <c r="C236" s="37" t="s">
        <v>15</v>
      </c>
      <c r="D236" s="97"/>
      <c r="E236" s="83">
        <v>71</v>
      </c>
      <c r="F236" s="96">
        <f t="shared" si="33"/>
        <v>10</v>
      </c>
      <c r="G236" s="80">
        <v>10</v>
      </c>
      <c r="H236" s="80"/>
      <c r="I236" s="81"/>
      <c r="J236" s="81"/>
      <c r="K236" s="80"/>
      <c r="L236" s="81"/>
      <c r="M236" s="81"/>
      <c r="N236" s="81"/>
    </row>
    <row r="237" spans="1:14" s="46" customFormat="1" ht="18.75">
      <c r="A237" s="56" t="s">
        <v>77</v>
      </c>
      <c r="B237" s="57"/>
      <c r="C237" s="57"/>
      <c r="D237" s="78">
        <f aca="true" t="shared" si="37" ref="D237:N237">D221+D227+D233+D234</f>
        <v>0</v>
      </c>
      <c r="E237" s="78">
        <f t="shared" si="37"/>
        <v>8249.2</v>
      </c>
      <c r="F237" s="78">
        <f t="shared" si="33"/>
        <v>3436.85</v>
      </c>
      <c r="G237" s="78">
        <f>G221+G227+G233+G234</f>
        <v>1063.35</v>
      </c>
      <c r="H237" s="78">
        <f>H221+H227+H233+H234</f>
        <v>1000</v>
      </c>
      <c r="I237" s="78">
        <f t="shared" si="37"/>
        <v>123.5</v>
      </c>
      <c r="J237" s="78">
        <f t="shared" si="37"/>
        <v>1250</v>
      </c>
      <c r="K237" s="78">
        <f t="shared" si="37"/>
        <v>0</v>
      </c>
      <c r="L237" s="78">
        <f t="shared" si="37"/>
        <v>0</v>
      </c>
      <c r="M237" s="78">
        <f t="shared" si="37"/>
        <v>0</v>
      </c>
      <c r="N237" s="78">
        <f t="shared" si="37"/>
        <v>0</v>
      </c>
    </row>
    <row r="238" spans="1:14" ht="33.75" customHeight="1" hidden="1">
      <c r="A238" s="134" t="s">
        <v>41</v>
      </c>
      <c r="B238" s="135"/>
      <c r="C238" s="136"/>
      <c r="D238" s="91"/>
      <c r="E238" s="79"/>
      <c r="F238" s="96">
        <f t="shared" si="33"/>
        <v>0</v>
      </c>
      <c r="G238" s="79"/>
      <c r="H238" s="79"/>
      <c r="I238" s="79"/>
      <c r="J238" s="79"/>
      <c r="K238" s="81"/>
      <c r="L238" s="81"/>
      <c r="M238" s="81"/>
      <c r="N238" s="81"/>
    </row>
    <row r="239" spans="1:14" s="8" customFormat="1" ht="19.5" customHeight="1" hidden="1">
      <c r="A239" s="26" t="s">
        <v>32</v>
      </c>
      <c r="B239" s="3">
        <v>210</v>
      </c>
      <c r="C239" s="38" t="s">
        <v>29</v>
      </c>
      <c r="D239" s="98"/>
      <c r="E239" s="83">
        <v>4</v>
      </c>
      <c r="F239" s="96">
        <f t="shared" si="33"/>
        <v>0</v>
      </c>
      <c r="G239" s="82">
        <f>SUM(G240:G242)</f>
        <v>0</v>
      </c>
      <c r="H239" s="82"/>
      <c r="I239" s="82">
        <f>SUM(I240:I242)</f>
        <v>0</v>
      </c>
      <c r="J239" s="82">
        <f>SUM(J240:J242)</f>
        <v>0</v>
      </c>
      <c r="K239" s="81"/>
      <c r="L239" s="81"/>
      <c r="M239" s="81"/>
      <c r="N239" s="81"/>
    </row>
    <row r="240" spans="1:14" s="8" customFormat="1" ht="15.75" hidden="1">
      <c r="A240" s="24" t="s">
        <v>32</v>
      </c>
      <c r="B240" s="6">
        <v>211</v>
      </c>
      <c r="C240" s="37" t="s">
        <v>1</v>
      </c>
      <c r="D240" s="97"/>
      <c r="E240" s="78">
        <f>SUM(E221,E227,E237)</f>
        <v>15937.400000000001</v>
      </c>
      <c r="F240" s="96">
        <f t="shared" si="33"/>
        <v>0</v>
      </c>
      <c r="G240" s="83"/>
      <c r="H240" s="83"/>
      <c r="I240" s="83"/>
      <c r="J240" s="83"/>
      <c r="K240" s="85">
        <f>K241+K242</f>
        <v>0</v>
      </c>
      <c r="L240" s="85">
        <f>L241+L242</f>
        <v>0</v>
      </c>
      <c r="M240" s="85">
        <f>M241+M242</f>
        <v>0</v>
      </c>
      <c r="N240" s="85">
        <f>N241+N242</f>
        <v>0</v>
      </c>
    </row>
    <row r="241" spans="1:14" s="34" customFormat="1" ht="15.75" customHeight="1" hidden="1">
      <c r="A241" s="24" t="s">
        <v>32</v>
      </c>
      <c r="B241" s="6">
        <v>212</v>
      </c>
      <c r="C241" s="36" t="s">
        <v>2</v>
      </c>
      <c r="D241" s="94"/>
      <c r="E241" s="77"/>
      <c r="F241" s="96">
        <f t="shared" si="33"/>
        <v>0</v>
      </c>
      <c r="G241" s="77"/>
      <c r="H241" s="77"/>
      <c r="I241" s="77"/>
      <c r="J241" s="77"/>
      <c r="K241" s="81"/>
      <c r="L241" s="81"/>
      <c r="M241" s="81"/>
      <c r="N241" s="81"/>
    </row>
    <row r="242" spans="1:14" s="8" customFormat="1" ht="15.75" hidden="1">
      <c r="A242" s="24" t="s">
        <v>32</v>
      </c>
      <c r="B242" s="6">
        <v>213</v>
      </c>
      <c r="C242" s="37" t="s">
        <v>3</v>
      </c>
      <c r="D242" s="97"/>
      <c r="E242" s="83"/>
      <c r="F242" s="96">
        <f t="shared" si="33"/>
        <v>0</v>
      </c>
      <c r="G242" s="83"/>
      <c r="H242" s="83"/>
      <c r="I242" s="83"/>
      <c r="J242" s="83"/>
      <c r="K242" s="81"/>
      <c r="L242" s="81"/>
      <c r="M242" s="81"/>
      <c r="N242" s="81"/>
    </row>
    <row r="243" spans="1:14" s="8" customFormat="1" ht="15.75" hidden="1">
      <c r="A243" s="26" t="s">
        <v>78</v>
      </c>
      <c r="B243" s="3">
        <v>220</v>
      </c>
      <c r="C243" s="38" t="s">
        <v>4</v>
      </c>
      <c r="D243" s="98"/>
      <c r="E243" s="85">
        <f>SUM(E244:E249)</f>
        <v>0</v>
      </c>
      <c r="F243" s="96">
        <f t="shared" si="33"/>
        <v>0</v>
      </c>
      <c r="G243" s="85">
        <f>SUM(G244:G249)</f>
        <v>0</v>
      </c>
      <c r="H243" s="85"/>
      <c r="I243" s="85">
        <f>SUM(I244:I249)</f>
        <v>0</v>
      </c>
      <c r="J243" s="85">
        <f>SUM(J244:J249)</f>
        <v>0</v>
      </c>
      <c r="K243" s="78">
        <f>K229+K233+K239+K240</f>
        <v>0</v>
      </c>
      <c r="L243" s="78">
        <f>L229+L233+L239+L240</f>
        <v>0</v>
      </c>
      <c r="M243" s="78">
        <f>M229+M233+M239+M240</f>
        <v>0</v>
      </c>
      <c r="N243" s="78">
        <f>N229+N233+N239+N240</f>
        <v>0</v>
      </c>
    </row>
    <row r="244" spans="1:14" s="8" customFormat="1" ht="15.75" hidden="1">
      <c r="A244" s="24" t="s">
        <v>32</v>
      </c>
      <c r="B244" s="6">
        <v>221</v>
      </c>
      <c r="C244" s="37" t="s">
        <v>5</v>
      </c>
      <c r="D244" s="97"/>
      <c r="E244" s="83"/>
      <c r="F244" s="96">
        <f t="shared" si="33"/>
        <v>0</v>
      </c>
      <c r="G244" s="83"/>
      <c r="H244" s="83"/>
      <c r="I244" s="83"/>
      <c r="J244" s="83"/>
      <c r="K244" s="79"/>
      <c r="L244" s="79"/>
      <c r="M244" s="79"/>
      <c r="N244" s="79"/>
    </row>
    <row r="245" spans="1:14" s="34" customFormat="1" ht="15.75" customHeight="1" hidden="1">
      <c r="A245" s="24" t="s">
        <v>32</v>
      </c>
      <c r="B245" s="6">
        <v>222</v>
      </c>
      <c r="C245" s="37" t="s">
        <v>6</v>
      </c>
      <c r="D245" s="97"/>
      <c r="E245" s="77"/>
      <c r="F245" s="96">
        <f t="shared" si="33"/>
        <v>0</v>
      </c>
      <c r="G245" s="77"/>
      <c r="H245" s="77"/>
      <c r="I245" s="77"/>
      <c r="J245" s="77"/>
      <c r="K245" s="82"/>
      <c r="L245" s="82">
        <f>SUM(L246:L248)</f>
        <v>0</v>
      </c>
      <c r="M245" s="82">
        <f>SUM(M246:M248)</f>
        <v>0</v>
      </c>
      <c r="N245" s="82">
        <f>SUM(N246:N248)</f>
        <v>0</v>
      </c>
    </row>
    <row r="246" spans="1:14" s="8" customFormat="1" ht="15.75" hidden="1">
      <c r="A246" s="24" t="s">
        <v>32</v>
      </c>
      <c r="B246" s="6">
        <v>223</v>
      </c>
      <c r="C246" s="37" t="s">
        <v>7</v>
      </c>
      <c r="D246" s="97"/>
      <c r="E246" s="83"/>
      <c r="F246" s="96">
        <f t="shared" si="33"/>
        <v>0</v>
      </c>
      <c r="G246" s="83"/>
      <c r="H246" s="83"/>
      <c r="I246" s="83"/>
      <c r="J246" s="83"/>
      <c r="K246" s="83"/>
      <c r="L246" s="83"/>
      <c r="M246" s="83"/>
      <c r="N246" s="83"/>
    </row>
    <row r="247" spans="1:14" s="8" customFormat="1" ht="15.75" hidden="1">
      <c r="A247" s="24" t="s">
        <v>32</v>
      </c>
      <c r="B247" s="6">
        <v>224</v>
      </c>
      <c r="C247" s="37" t="s">
        <v>8</v>
      </c>
      <c r="D247" s="97"/>
      <c r="E247" s="83"/>
      <c r="F247" s="96">
        <f t="shared" si="33"/>
        <v>0</v>
      </c>
      <c r="G247" s="83"/>
      <c r="H247" s="83"/>
      <c r="I247" s="83"/>
      <c r="J247" s="83"/>
      <c r="K247" s="77"/>
      <c r="L247" s="77"/>
      <c r="M247" s="77"/>
      <c r="N247" s="77"/>
    </row>
    <row r="248" spans="1:14" s="8" customFormat="1" ht="15.75" hidden="1">
      <c r="A248" s="24" t="s">
        <v>32</v>
      </c>
      <c r="B248" s="6">
        <v>225</v>
      </c>
      <c r="C248" s="37" t="s">
        <v>9</v>
      </c>
      <c r="D248" s="97"/>
      <c r="E248" s="83"/>
      <c r="F248" s="96">
        <f t="shared" si="33"/>
        <v>0</v>
      </c>
      <c r="G248" s="83"/>
      <c r="H248" s="83"/>
      <c r="I248" s="83"/>
      <c r="J248" s="83"/>
      <c r="K248" s="83"/>
      <c r="L248" s="83"/>
      <c r="M248" s="83"/>
      <c r="N248" s="83"/>
    </row>
    <row r="249" spans="1:14" s="34" customFormat="1" ht="15.75" customHeight="1" hidden="1">
      <c r="A249" s="24" t="s">
        <v>32</v>
      </c>
      <c r="B249" s="6">
        <v>226</v>
      </c>
      <c r="C249" s="7" t="s">
        <v>10</v>
      </c>
      <c r="D249" s="83"/>
      <c r="E249" s="77"/>
      <c r="F249" s="96">
        <f t="shared" si="33"/>
        <v>0</v>
      </c>
      <c r="G249" s="77"/>
      <c r="H249" s="77"/>
      <c r="I249" s="77"/>
      <c r="J249" s="77"/>
      <c r="K249" s="85"/>
      <c r="L249" s="85">
        <f>SUM(L250:L255)</f>
        <v>0</v>
      </c>
      <c r="M249" s="85">
        <f>SUM(M250:M255)</f>
        <v>0</v>
      </c>
      <c r="N249" s="85">
        <f>SUM(N250:N255)</f>
        <v>0</v>
      </c>
    </row>
    <row r="250" spans="1:14" s="8" customFormat="1" ht="18" customHeight="1" hidden="1">
      <c r="A250" s="24"/>
      <c r="B250" s="6"/>
      <c r="C250" s="19"/>
      <c r="D250" s="101"/>
      <c r="E250" s="77"/>
      <c r="F250" s="96">
        <f t="shared" si="33"/>
        <v>0</v>
      </c>
      <c r="G250" s="77"/>
      <c r="H250" s="77"/>
      <c r="I250" s="77"/>
      <c r="J250" s="77"/>
      <c r="K250" s="83"/>
      <c r="L250" s="83"/>
      <c r="M250" s="83"/>
      <c r="N250" s="83"/>
    </row>
    <row r="251" spans="1:14" s="5" customFormat="1" ht="15.75" hidden="1">
      <c r="A251" s="26"/>
      <c r="B251" s="3"/>
      <c r="C251" s="38"/>
      <c r="D251" s="98"/>
      <c r="E251" s="85"/>
      <c r="F251" s="96">
        <f t="shared" si="33"/>
        <v>0</v>
      </c>
      <c r="G251" s="85"/>
      <c r="H251" s="85"/>
      <c r="I251" s="85"/>
      <c r="J251" s="85"/>
      <c r="K251" s="77"/>
      <c r="L251" s="77"/>
      <c r="M251" s="77"/>
      <c r="N251" s="77"/>
    </row>
    <row r="252" spans="1:14" s="8" customFormat="1" ht="18" customHeight="1" hidden="1">
      <c r="A252" s="24"/>
      <c r="B252" s="6"/>
      <c r="C252" s="7"/>
      <c r="D252" s="83"/>
      <c r="E252" s="77"/>
      <c r="F252" s="96">
        <f t="shared" si="33"/>
        <v>0</v>
      </c>
      <c r="G252" s="77"/>
      <c r="H252" s="77"/>
      <c r="I252" s="77"/>
      <c r="J252" s="77"/>
      <c r="K252" s="83"/>
      <c r="L252" s="83"/>
      <c r="M252" s="83"/>
      <c r="N252" s="83"/>
    </row>
    <row r="253" spans="1:14" s="8" customFormat="1" ht="18" customHeight="1" hidden="1">
      <c r="A253" s="24"/>
      <c r="B253" s="6"/>
      <c r="C253" s="7"/>
      <c r="D253" s="83"/>
      <c r="E253" s="77"/>
      <c r="F253" s="96">
        <f t="shared" si="33"/>
        <v>0</v>
      </c>
      <c r="G253" s="77"/>
      <c r="H253" s="77"/>
      <c r="I253" s="77"/>
      <c r="J253" s="77"/>
      <c r="K253" s="83"/>
      <c r="L253" s="83"/>
      <c r="M253" s="83"/>
      <c r="N253" s="83"/>
    </row>
    <row r="254" spans="1:14" s="18" customFormat="1" ht="18" customHeight="1" hidden="1">
      <c r="A254" s="146"/>
      <c r="B254" s="147"/>
      <c r="C254" s="148"/>
      <c r="D254" s="90"/>
      <c r="E254" s="78"/>
      <c r="F254" s="96">
        <f t="shared" si="33"/>
        <v>0</v>
      </c>
      <c r="G254" s="78"/>
      <c r="H254" s="78"/>
      <c r="I254" s="78"/>
      <c r="J254" s="78"/>
      <c r="K254" s="83"/>
      <c r="L254" s="83"/>
      <c r="M254" s="83"/>
      <c r="N254" s="83"/>
    </row>
    <row r="255" spans="1:14" s="31" customFormat="1" ht="18.75">
      <c r="A255" s="127" t="s">
        <v>46</v>
      </c>
      <c r="B255" s="128"/>
      <c r="C255" s="129"/>
      <c r="D255" s="100"/>
      <c r="E255" s="76"/>
      <c r="F255" s="79">
        <f t="shared" si="33"/>
        <v>0</v>
      </c>
      <c r="G255" s="76"/>
      <c r="H255" s="76"/>
      <c r="I255" s="76"/>
      <c r="J255" s="76"/>
      <c r="K255" s="79"/>
      <c r="L255" s="79"/>
      <c r="M255" s="79"/>
      <c r="N255" s="79"/>
    </row>
    <row r="256" spans="1:14" s="32" customFormat="1" ht="15.75">
      <c r="A256" s="27" t="s">
        <v>47</v>
      </c>
      <c r="B256" s="16" t="s">
        <v>48</v>
      </c>
      <c r="C256" s="19" t="s">
        <v>105</v>
      </c>
      <c r="D256" s="102"/>
      <c r="E256" s="77"/>
      <c r="F256" s="96">
        <f t="shared" si="33"/>
        <v>0</v>
      </c>
      <c r="G256" s="77"/>
      <c r="H256" s="77"/>
      <c r="I256" s="77"/>
      <c r="J256" s="77"/>
      <c r="K256" s="77"/>
      <c r="L256" s="77"/>
      <c r="M256" s="77"/>
      <c r="N256" s="77"/>
    </row>
    <row r="257" spans="1:14" s="32" customFormat="1" ht="15.75">
      <c r="A257" s="27" t="s">
        <v>47</v>
      </c>
      <c r="B257" s="16" t="s">
        <v>37</v>
      </c>
      <c r="C257" s="19" t="s">
        <v>106</v>
      </c>
      <c r="D257" s="102"/>
      <c r="E257" s="77"/>
      <c r="F257" s="96">
        <f t="shared" si="33"/>
        <v>0</v>
      </c>
      <c r="G257" s="77"/>
      <c r="H257" s="77"/>
      <c r="I257" s="77"/>
      <c r="J257" s="77"/>
      <c r="K257" s="85"/>
      <c r="L257" s="85"/>
      <c r="M257" s="85"/>
      <c r="N257" s="85"/>
    </row>
    <row r="258" spans="1:14" s="32" customFormat="1" ht="15.75">
      <c r="A258" s="27" t="s">
        <v>47</v>
      </c>
      <c r="B258" s="16" t="s">
        <v>54</v>
      </c>
      <c r="C258" s="37" t="s">
        <v>15</v>
      </c>
      <c r="D258" s="103"/>
      <c r="E258" s="77"/>
      <c r="F258" s="96">
        <f t="shared" si="33"/>
        <v>0</v>
      </c>
      <c r="G258" s="77"/>
      <c r="H258" s="77"/>
      <c r="I258" s="77"/>
      <c r="J258" s="77"/>
      <c r="K258" s="77"/>
      <c r="L258" s="77"/>
      <c r="M258" s="77"/>
      <c r="N258" s="77"/>
    </row>
    <row r="259" spans="1:14" s="32" customFormat="1" ht="15.75" hidden="1">
      <c r="A259" s="27" t="s">
        <v>80</v>
      </c>
      <c r="B259" s="16" t="s">
        <v>48</v>
      </c>
      <c r="C259" s="19" t="s">
        <v>81</v>
      </c>
      <c r="D259" s="101"/>
      <c r="E259" s="77"/>
      <c r="F259" s="96">
        <f t="shared" si="33"/>
        <v>0</v>
      </c>
      <c r="G259" s="77"/>
      <c r="H259" s="77"/>
      <c r="I259" s="77"/>
      <c r="J259" s="77"/>
      <c r="K259" s="77"/>
      <c r="L259" s="77"/>
      <c r="M259" s="77"/>
      <c r="N259" s="77"/>
    </row>
    <row r="260" spans="1:14" s="32" customFormat="1" ht="15.75" hidden="1">
      <c r="A260" s="27" t="s">
        <v>80</v>
      </c>
      <c r="B260" s="16" t="s">
        <v>37</v>
      </c>
      <c r="C260" s="19" t="s">
        <v>81</v>
      </c>
      <c r="D260" s="101"/>
      <c r="E260" s="77"/>
      <c r="F260" s="96">
        <f t="shared" si="33"/>
        <v>0</v>
      </c>
      <c r="G260" s="77"/>
      <c r="H260" s="77"/>
      <c r="I260" s="77"/>
      <c r="J260" s="77"/>
      <c r="K260" s="78"/>
      <c r="L260" s="78"/>
      <c r="M260" s="78"/>
      <c r="N260" s="78"/>
    </row>
    <row r="261" spans="1:14" s="32" customFormat="1" ht="15.75" hidden="1">
      <c r="A261" s="27" t="s">
        <v>80</v>
      </c>
      <c r="B261" s="16" t="s">
        <v>54</v>
      </c>
      <c r="C261" s="19" t="s">
        <v>81</v>
      </c>
      <c r="D261" s="101"/>
      <c r="E261" s="77"/>
      <c r="F261" s="96">
        <f t="shared" si="33"/>
        <v>0</v>
      </c>
      <c r="G261" s="77"/>
      <c r="H261" s="77"/>
      <c r="I261" s="77"/>
      <c r="J261" s="77"/>
      <c r="K261" s="76"/>
      <c r="L261" s="76"/>
      <c r="M261" s="76"/>
      <c r="N261" s="76"/>
    </row>
    <row r="262" spans="1:14" s="32" customFormat="1" ht="15.75">
      <c r="A262" s="56" t="s">
        <v>49</v>
      </c>
      <c r="B262" s="57"/>
      <c r="C262" s="57"/>
      <c r="D262" s="78">
        <f aca="true" t="shared" si="38" ref="D262:N262">D256+D257+D258</f>
        <v>0</v>
      </c>
      <c r="E262" s="78">
        <f t="shared" si="38"/>
        <v>0</v>
      </c>
      <c r="F262" s="78">
        <f t="shared" si="33"/>
        <v>0</v>
      </c>
      <c r="G262" s="78">
        <f t="shared" si="38"/>
        <v>0</v>
      </c>
      <c r="H262" s="78">
        <f t="shared" si="38"/>
        <v>0</v>
      </c>
      <c r="I262" s="78">
        <f t="shared" si="38"/>
        <v>0</v>
      </c>
      <c r="J262" s="78">
        <f t="shared" si="38"/>
        <v>0</v>
      </c>
      <c r="K262" s="78">
        <f t="shared" si="38"/>
        <v>0</v>
      </c>
      <c r="L262" s="78">
        <f t="shared" si="38"/>
        <v>0</v>
      </c>
      <c r="M262" s="78">
        <f t="shared" si="38"/>
        <v>0</v>
      </c>
      <c r="N262" s="78">
        <f t="shared" si="38"/>
        <v>0</v>
      </c>
    </row>
    <row r="263" spans="1:14" s="32" customFormat="1" ht="28.5" customHeight="1">
      <c r="A263" s="134" t="s">
        <v>103</v>
      </c>
      <c r="B263" s="135"/>
      <c r="C263" s="136"/>
      <c r="D263" s="91"/>
      <c r="E263" s="79"/>
      <c r="F263" s="79">
        <f t="shared" si="33"/>
        <v>0</v>
      </c>
      <c r="G263" s="79"/>
      <c r="H263" s="79"/>
      <c r="I263" s="79"/>
      <c r="J263" s="79"/>
      <c r="K263" s="79"/>
      <c r="L263" s="79"/>
      <c r="M263" s="79"/>
      <c r="N263" s="79"/>
    </row>
    <row r="264" spans="1:14" s="48" customFormat="1" ht="16.5" customHeight="1">
      <c r="A264" s="27" t="s">
        <v>104</v>
      </c>
      <c r="B264" s="6">
        <v>222</v>
      </c>
      <c r="C264" s="37" t="s">
        <v>6</v>
      </c>
      <c r="D264" s="97"/>
      <c r="E264" s="80">
        <v>12</v>
      </c>
      <c r="F264" s="96">
        <f t="shared" si="33"/>
        <v>0</v>
      </c>
      <c r="G264" s="80"/>
      <c r="H264" s="80"/>
      <c r="I264" s="80"/>
      <c r="J264" s="80"/>
      <c r="K264" s="77"/>
      <c r="L264" s="77"/>
      <c r="M264" s="77"/>
      <c r="N264" s="77"/>
    </row>
    <row r="265" spans="1:14" s="48" customFormat="1" ht="18" customHeight="1" hidden="1">
      <c r="A265" s="27" t="s">
        <v>104</v>
      </c>
      <c r="B265" s="6">
        <v>224</v>
      </c>
      <c r="C265" s="37" t="s">
        <v>8</v>
      </c>
      <c r="D265" s="97"/>
      <c r="E265" s="80"/>
      <c r="F265" s="96">
        <f t="shared" si="33"/>
        <v>0</v>
      </c>
      <c r="G265" s="80"/>
      <c r="H265" s="80"/>
      <c r="I265" s="80"/>
      <c r="J265" s="80"/>
      <c r="K265" s="77"/>
      <c r="L265" s="77"/>
      <c r="M265" s="77"/>
      <c r="N265" s="77"/>
    </row>
    <row r="266" spans="1:14" s="48" customFormat="1" ht="18.75" customHeight="1" hidden="1">
      <c r="A266" s="27" t="s">
        <v>104</v>
      </c>
      <c r="B266" s="6">
        <v>225</v>
      </c>
      <c r="C266" s="37" t="s">
        <v>9</v>
      </c>
      <c r="D266" s="97"/>
      <c r="E266" s="80"/>
      <c r="F266" s="96">
        <f t="shared" si="33"/>
        <v>0</v>
      </c>
      <c r="G266" s="80"/>
      <c r="H266" s="80"/>
      <c r="I266" s="80"/>
      <c r="J266" s="80"/>
      <c r="K266" s="77"/>
      <c r="L266" s="77"/>
      <c r="M266" s="77"/>
      <c r="N266" s="77"/>
    </row>
    <row r="267" spans="1:14" s="32" customFormat="1" ht="15.75">
      <c r="A267" s="27" t="s">
        <v>104</v>
      </c>
      <c r="B267" s="16" t="s">
        <v>37</v>
      </c>
      <c r="C267" s="19" t="s">
        <v>12</v>
      </c>
      <c r="D267" s="102"/>
      <c r="E267" s="77">
        <v>52</v>
      </c>
      <c r="F267" s="96">
        <f t="shared" si="33"/>
        <v>0</v>
      </c>
      <c r="G267" s="77"/>
      <c r="H267" s="77"/>
      <c r="I267" s="77"/>
      <c r="J267" s="77"/>
      <c r="K267" s="77"/>
      <c r="L267" s="77"/>
      <c r="M267" s="77"/>
      <c r="N267" s="77"/>
    </row>
    <row r="268" spans="1:14" s="32" customFormat="1" ht="15.75" hidden="1">
      <c r="A268" s="27" t="s">
        <v>104</v>
      </c>
      <c r="B268" s="16" t="s">
        <v>50</v>
      </c>
      <c r="C268" s="37" t="s">
        <v>14</v>
      </c>
      <c r="D268" s="103"/>
      <c r="E268" s="77"/>
      <c r="F268" s="96">
        <f>SUM(G268:N268)</f>
        <v>0</v>
      </c>
      <c r="G268" s="77"/>
      <c r="H268" s="77"/>
      <c r="I268" s="77"/>
      <c r="J268" s="77"/>
      <c r="K268" s="78">
        <f>K262+K263+K264</f>
        <v>0</v>
      </c>
      <c r="L268" s="78">
        <f>L262+L263+L264</f>
        <v>0</v>
      </c>
      <c r="M268" s="78">
        <f>M262+M263+M264</f>
        <v>0</v>
      </c>
      <c r="N268" s="78">
        <f>N262+N263+N264</f>
        <v>0</v>
      </c>
    </row>
    <row r="269" spans="1:14" s="32" customFormat="1" ht="15.75">
      <c r="A269" s="27" t="s">
        <v>104</v>
      </c>
      <c r="B269" s="16" t="s">
        <v>54</v>
      </c>
      <c r="C269" s="37" t="s">
        <v>15</v>
      </c>
      <c r="D269" s="103"/>
      <c r="E269" s="77">
        <v>14</v>
      </c>
      <c r="F269" s="96">
        <f>SUM(G269:N269)</f>
        <v>0</v>
      </c>
      <c r="G269" s="77"/>
      <c r="H269" s="77"/>
      <c r="I269" s="77"/>
      <c r="J269" s="80"/>
      <c r="K269" s="80"/>
      <c r="L269" s="80"/>
      <c r="M269" s="80"/>
      <c r="N269" s="80"/>
    </row>
    <row r="270" spans="1:14" s="32" customFormat="1" ht="15.75" hidden="1">
      <c r="A270" s="27" t="s">
        <v>104</v>
      </c>
      <c r="B270" s="16" t="s">
        <v>50</v>
      </c>
      <c r="C270" s="37" t="s">
        <v>14</v>
      </c>
      <c r="D270" s="97"/>
      <c r="E270" s="77"/>
      <c r="F270" s="96">
        <f>SUM(G270:N270)</f>
        <v>0</v>
      </c>
      <c r="G270" s="77"/>
      <c r="H270" s="77"/>
      <c r="I270" s="77"/>
      <c r="J270" s="77"/>
      <c r="K270" s="80"/>
      <c r="L270" s="80"/>
      <c r="M270" s="80"/>
      <c r="N270" s="80"/>
    </row>
    <row r="271" spans="1:14" s="33" customFormat="1" ht="18.75">
      <c r="A271" s="146" t="s">
        <v>34</v>
      </c>
      <c r="B271" s="147"/>
      <c r="C271" s="148"/>
      <c r="D271" s="78">
        <f aca="true" t="shared" si="39" ref="D271:N271">D267+D269+D266+D265+D264</f>
        <v>0</v>
      </c>
      <c r="E271" s="78">
        <f t="shared" si="39"/>
        <v>78</v>
      </c>
      <c r="F271" s="78">
        <f>SUM(G271:N271)</f>
        <v>0</v>
      </c>
      <c r="G271" s="78">
        <f t="shared" si="39"/>
        <v>0</v>
      </c>
      <c r="H271" s="78">
        <f t="shared" si="39"/>
        <v>0</v>
      </c>
      <c r="I271" s="78">
        <f t="shared" si="39"/>
        <v>0</v>
      </c>
      <c r="J271" s="78">
        <f t="shared" si="39"/>
        <v>0</v>
      </c>
      <c r="K271" s="78">
        <f t="shared" si="39"/>
        <v>0</v>
      </c>
      <c r="L271" s="78">
        <f t="shared" si="39"/>
        <v>0</v>
      </c>
      <c r="M271" s="78">
        <f t="shared" si="39"/>
        <v>0</v>
      </c>
      <c r="N271" s="78">
        <f t="shared" si="39"/>
        <v>0</v>
      </c>
    </row>
    <row r="272" spans="1:14" s="18" customFormat="1" ht="18" customHeight="1" hidden="1">
      <c r="A272" s="146"/>
      <c r="B272" s="147"/>
      <c r="C272" s="148"/>
      <c r="D272" s="90"/>
      <c r="E272" s="78"/>
      <c r="F272" s="78"/>
      <c r="G272" s="78"/>
      <c r="H272" s="78"/>
      <c r="I272" s="78"/>
      <c r="J272" s="78"/>
      <c r="K272" s="80"/>
      <c r="L272" s="80"/>
      <c r="M272" s="80"/>
      <c r="N272" s="80"/>
    </row>
    <row r="273" spans="1:14" ht="19.5" customHeight="1" hidden="1">
      <c r="A273" s="20" t="s">
        <v>107</v>
      </c>
      <c r="B273" s="12"/>
      <c r="C273" s="13"/>
      <c r="D273" s="79"/>
      <c r="E273" s="79"/>
      <c r="F273" s="96"/>
      <c r="G273" s="79"/>
      <c r="H273" s="79"/>
      <c r="I273" s="79"/>
      <c r="J273" s="79"/>
      <c r="K273" s="77"/>
      <c r="L273" s="77"/>
      <c r="M273" s="77"/>
      <c r="N273" s="77"/>
    </row>
    <row r="274" spans="1:14" s="49" customFormat="1" ht="30.75" customHeight="1" hidden="1">
      <c r="A274" s="24" t="s">
        <v>108</v>
      </c>
      <c r="B274" s="6">
        <v>251</v>
      </c>
      <c r="C274" s="37" t="s">
        <v>112</v>
      </c>
      <c r="D274" s="97"/>
      <c r="E274" s="80"/>
      <c r="F274" s="96">
        <f>SUM(G274:J274)</f>
        <v>0</v>
      </c>
      <c r="G274" s="80"/>
      <c r="H274" s="80"/>
      <c r="I274" s="80"/>
      <c r="J274" s="80"/>
      <c r="K274" s="77"/>
      <c r="L274" s="77"/>
      <c r="M274" s="77"/>
      <c r="N274" s="77"/>
    </row>
    <row r="275" spans="1:14" s="8" customFormat="1" ht="39" customHeight="1" hidden="1">
      <c r="A275" s="24" t="s">
        <v>108</v>
      </c>
      <c r="B275" s="6">
        <v>251</v>
      </c>
      <c r="C275" s="37" t="s">
        <v>43</v>
      </c>
      <c r="D275" s="97"/>
      <c r="E275" s="77"/>
      <c r="F275" s="96">
        <f>SUM(G275:J275)</f>
        <v>0</v>
      </c>
      <c r="G275" s="77"/>
      <c r="H275" s="77"/>
      <c r="I275" s="77"/>
      <c r="J275" s="77"/>
      <c r="K275" s="77"/>
      <c r="L275" s="77"/>
      <c r="M275" s="77"/>
      <c r="N275" s="77"/>
    </row>
    <row r="276" spans="1:14" s="18" customFormat="1" ht="18" customHeight="1" hidden="1">
      <c r="A276" s="146"/>
      <c r="B276" s="147"/>
      <c r="C276" s="148"/>
      <c r="D276" s="90"/>
      <c r="E276" s="78"/>
      <c r="F276" s="78"/>
      <c r="G276" s="78"/>
      <c r="H276" s="78"/>
      <c r="I276" s="78"/>
      <c r="J276" s="78"/>
      <c r="K276" s="77"/>
      <c r="L276" s="77"/>
      <c r="M276" s="77"/>
      <c r="N276" s="77"/>
    </row>
    <row r="277" spans="1:14" s="33" customFormat="1" ht="17.25" customHeight="1" hidden="1">
      <c r="A277" s="146" t="s">
        <v>109</v>
      </c>
      <c r="B277" s="147"/>
      <c r="C277" s="148"/>
      <c r="D277" s="90"/>
      <c r="E277" s="78">
        <f>E275+E274</f>
        <v>0</v>
      </c>
      <c r="F277" s="78">
        <f>F275+F276</f>
        <v>0</v>
      </c>
      <c r="G277" s="78">
        <f>G275+G276</f>
        <v>0</v>
      </c>
      <c r="H277" s="78"/>
      <c r="I277" s="78">
        <f>I275+I276</f>
        <v>0</v>
      </c>
      <c r="J277" s="78">
        <f>J275+J276</f>
        <v>0</v>
      </c>
      <c r="K277" s="78">
        <f>K273+K275+K272+K271+K270</f>
        <v>0</v>
      </c>
      <c r="L277" s="78">
        <f>L273+L275+L272+L271+L270</f>
        <v>0</v>
      </c>
      <c r="M277" s="78">
        <f>M273+M275+M272+M271+M270</f>
        <v>0</v>
      </c>
      <c r="N277" s="78">
        <f>N273+N275+N272+N271+N270</f>
        <v>0</v>
      </c>
    </row>
    <row r="278" spans="1:14" s="17" customFormat="1" ht="22.5" customHeight="1">
      <c r="A278" s="20"/>
      <c r="B278" s="30"/>
      <c r="C278" s="29" t="s">
        <v>40</v>
      </c>
      <c r="D278" s="76">
        <f>D277+D271+D262+D237+D202+D187+D114+D98+D135</f>
        <v>0</v>
      </c>
      <c r="E278" s="76">
        <f>E98+E114+E121+E135+E187+E202+E237+E262+E271</f>
        <v>24540.1</v>
      </c>
      <c r="F278" s="76">
        <f>F277+F271+F262+F237+F202+F187+F114+F98+F135</f>
        <v>14190.250000000002</v>
      </c>
      <c r="G278" s="76">
        <f>G277+G271+G262+G237+G202+G187+G114+G98+G135</f>
        <v>2098.35</v>
      </c>
      <c r="H278" s="76">
        <f>H277+H271+H262+H237+H202+H187+H114+H98+H135</f>
        <v>4539.8</v>
      </c>
      <c r="I278" s="76">
        <f aca="true" t="shared" si="40" ref="I278:N278">I277+I271+I262+I237+I202+I187+I114+I98+I135</f>
        <v>1946.2</v>
      </c>
      <c r="J278" s="76">
        <f t="shared" si="40"/>
        <v>3428.2</v>
      </c>
      <c r="K278" s="76">
        <f t="shared" si="40"/>
        <v>0.7</v>
      </c>
      <c r="L278" s="76">
        <f t="shared" si="40"/>
        <v>1856</v>
      </c>
      <c r="M278" s="76">
        <f t="shared" si="40"/>
        <v>278.6</v>
      </c>
      <c r="N278" s="76">
        <f t="shared" si="40"/>
        <v>42.4</v>
      </c>
    </row>
    <row r="279" spans="1:14" s="8" customFormat="1" ht="17.25" customHeight="1">
      <c r="A279" s="28"/>
      <c r="B279" s="6">
        <v>211</v>
      </c>
      <c r="C279" s="37" t="s">
        <v>1</v>
      </c>
      <c r="D279" s="83">
        <f>D222+D101+D11+D127</f>
        <v>0</v>
      </c>
      <c r="E279" s="83">
        <f>E29+E34+E55+E56+E101+E127+E222+E223</f>
        <v>13975</v>
      </c>
      <c r="F279" s="96">
        <f>G279+I279+J279+K279+L279+M279+N279+H279</f>
        <v>7470.150000000001</v>
      </c>
      <c r="G279" s="83">
        <f>G29+G34+G55+G56+G101+G127+G222+G223</f>
        <v>1058.65</v>
      </c>
      <c r="H279" s="83">
        <f>H29+H34+H55+H56+H101+H127+H222+H223</f>
        <v>3000</v>
      </c>
      <c r="I279" s="83">
        <f>I34+I56+I222</f>
        <v>543.5</v>
      </c>
      <c r="J279" s="83">
        <f>J29+J34+J55+J56+J101+J127+J222+J223</f>
        <v>2658.2</v>
      </c>
      <c r="K279" s="83">
        <f>K222+K101+K11+K127</f>
        <v>0</v>
      </c>
      <c r="L279" s="83">
        <f>L222+L101+L11+L127</f>
        <v>0</v>
      </c>
      <c r="M279" s="83">
        <f>M222+M101+M11+M127</f>
        <v>178.8</v>
      </c>
      <c r="N279" s="83">
        <f>N222+N101+N11+N127</f>
        <v>31</v>
      </c>
    </row>
    <row r="280" spans="1:14" s="8" customFormat="1" ht="15.75">
      <c r="A280" s="28"/>
      <c r="B280" s="6">
        <v>212</v>
      </c>
      <c r="C280" s="37" t="s">
        <v>2</v>
      </c>
      <c r="D280" s="83">
        <f>D224+D102+D12</f>
        <v>0</v>
      </c>
      <c r="E280" s="83">
        <f>E30+E36+E57+E102+E224</f>
        <v>210</v>
      </c>
      <c r="F280" s="96">
        <f aca="true" t="shared" si="41" ref="F280:F296">G280+I280+J280+K280+L280+M280+N280+H280</f>
        <v>29.4</v>
      </c>
      <c r="G280" s="83">
        <f>G30+G36+G57+G102+G224</f>
        <v>0</v>
      </c>
      <c r="H280" s="83">
        <f>H30+H36+H57+H102+H224</f>
        <v>0</v>
      </c>
      <c r="I280" s="83">
        <f>I57</f>
        <v>20</v>
      </c>
      <c r="J280" s="83">
        <f>J30+J36+J57+J102+J224</f>
        <v>0</v>
      </c>
      <c r="K280" s="83">
        <f aca="true" t="shared" si="42" ref="K280:N281">K224+K102+K12+K128</f>
        <v>0</v>
      </c>
      <c r="L280" s="83">
        <f t="shared" si="42"/>
        <v>0</v>
      </c>
      <c r="M280" s="83">
        <f t="shared" si="42"/>
        <v>0</v>
      </c>
      <c r="N280" s="83">
        <f t="shared" si="42"/>
        <v>9.4</v>
      </c>
    </row>
    <row r="281" spans="1:14" s="8" customFormat="1" ht="15.75">
      <c r="A281" s="28"/>
      <c r="B281" s="6">
        <v>213</v>
      </c>
      <c r="C281" s="37" t="s">
        <v>3</v>
      </c>
      <c r="D281" s="83">
        <f>D225+D103+D13+D128</f>
        <v>0</v>
      </c>
      <c r="E281" s="83">
        <f>E31+E37+E58+E59+E103+E128+E225+E226</f>
        <v>4229.1</v>
      </c>
      <c r="F281" s="96">
        <f t="shared" si="41"/>
        <v>2563.8</v>
      </c>
      <c r="G281" s="83">
        <f>G31+G37+G58+G59+G103+G128+G225+G226</f>
        <v>80</v>
      </c>
      <c r="H281" s="83">
        <f>H31+H37+H58+H59+H103+H128+H225+H226</f>
        <v>1539.8</v>
      </c>
      <c r="I281" s="83">
        <f>I58</f>
        <v>120</v>
      </c>
      <c r="J281" s="83">
        <f>J31+J37+J58+J59+J103+J128+J225+J226</f>
        <v>770</v>
      </c>
      <c r="K281" s="83">
        <f t="shared" si="42"/>
        <v>0</v>
      </c>
      <c r="L281" s="83">
        <f t="shared" si="42"/>
        <v>0</v>
      </c>
      <c r="M281" s="83">
        <f t="shared" si="42"/>
        <v>54</v>
      </c>
      <c r="N281" s="83">
        <f t="shared" si="42"/>
        <v>0</v>
      </c>
    </row>
    <row r="282" spans="1:14" s="8" customFormat="1" ht="15.75">
      <c r="A282" s="28"/>
      <c r="B282" s="6">
        <v>221</v>
      </c>
      <c r="C282" s="37" t="s">
        <v>5</v>
      </c>
      <c r="D282" s="83">
        <f>D105+D15+D228</f>
        <v>0</v>
      </c>
      <c r="E282" s="83">
        <f>E61</f>
        <v>43</v>
      </c>
      <c r="F282" s="96">
        <f t="shared" si="41"/>
        <v>38.8</v>
      </c>
      <c r="G282" s="83">
        <f>G61</f>
        <v>35</v>
      </c>
      <c r="H282" s="83">
        <f>H61</f>
        <v>0</v>
      </c>
      <c r="I282" s="83">
        <f>I61</f>
        <v>0</v>
      </c>
      <c r="J282" s="83">
        <f>J61</f>
        <v>0</v>
      </c>
      <c r="K282" s="83">
        <f>K227+K104+K14+K130</f>
        <v>0</v>
      </c>
      <c r="L282" s="83">
        <f>L227+L104+L14+L130</f>
        <v>0</v>
      </c>
      <c r="M282" s="83">
        <f>M105</f>
        <v>3.8</v>
      </c>
      <c r="N282" s="83">
        <v>0</v>
      </c>
    </row>
    <row r="283" spans="1:14" s="8" customFormat="1" ht="15.75">
      <c r="A283" s="28"/>
      <c r="B283" s="6">
        <v>222</v>
      </c>
      <c r="C283" s="37" t="s">
        <v>6</v>
      </c>
      <c r="D283" s="83">
        <f>SUM(D62,D106,D245,D210,D40,D80,D195,D166,D176,D229,D264)</f>
        <v>0</v>
      </c>
      <c r="E283" s="83">
        <f>E62+E106+E229+E264</f>
        <v>78</v>
      </c>
      <c r="F283" s="96">
        <f t="shared" si="41"/>
        <v>39</v>
      </c>
      <c r="G283" s="83">
        <f>G62+G106+G229+G264</f>
        <v>5</v>
      </c>
      <c r="H283" s="83">
        <f>H62+H106+H229+H264</f>
        <v>0</v>
      </c>
      <c r="I283" s="83">
        <f>I62+I106+I229+I264</f>
        <v>0</v>
      </c>
      <c r="J283" s="83">
        <f>J62+J106+J229+J264</f>
        <v>0</v>
      </c>
      <c r="K283" s="83">
        <f>K228+K105+K15+K131</f>
        <v>0</v>
      </c>
      <c r="L283" s="83">
        <f>L228+L105+L15+L131</f>
        <v>0</v>
      </c>
      <c r="M283" s="83">
        <f>M106</f>
        <v>34</v>
      </c>
      <c r="N283" s="83">
        <f>N228+N105+N15+N131</f>
        <v>0</v>
      </c>
    </row>
    <row r="284" spans="1:14" s="8" customFormat="1" ht="15.75">
      <c r="A284" s="28"/>
      <c r="B284" s="6">
        <v>223</v>
      </c>
      <c r="C284" s="37" t="s">
        <v>7</v>
      </c>
      <c r="D284" s="83">
        <v>0</v>
      </c>
      <c r="E284" s="83">
        <f>E63+E159+E230</f>
        <v>805</v>
      </c>
      <c r="F284" s="96">
        <f t="shared" si="41"/>
        <v>679.7</v>
      </c>
      <c r="G284" s="83">
        <f>G63+G159+G230</f>
        <v>529.7</v>
      </c>
      <c r="H284" s="83">
        <f>H63+H159+H230</f>
        <v>0</v>
      </c>
      <c r="I284" s="83">
        <f>I63+I159+I230</f>
        <v>150</v>
      </c>
      <c r="J284" s="83">
        <f>J63+J159+J230</f>
        <v>0</v>
      </c>
      <c r="K284" s="83">
        <f>K229+K106+K16+K132</f>
        <v>0</v>
      </c>
      <c r="L284" s="83">
        <v>0</v>
      </c>
      <c r="M284" s="83"/>
      <c r="N284" s="83">
        <f>N229+N106+N16+N132</f>
        <v>0</v>
      </c>
    </row>
    <row r="285" spans="1:14" s="8" customFormat="1" ht="15" customHeight="1">
      <c r="A285" s="28"/>
      <c r="B285" s="6">
        <v>224</v>
      </c>
      <c r="C285" s="37" t="s">
        <v>8</v>
      </c>
      <c r="D285" s="97"/>
      <c r="E285" s="83">
        <v>0</v>
      </c>
      <c r="F285" s="96">
        <f t="shared" si="41"/>
        <v>6</v>
      </c>
      <c r="G285" s="83">
        <v>0</v>
      </c>
      <c r="H285" s="83">
        <v>0</v>
      </c>
      <c r="I285" s="83">
        <v>0</v>
      </c>
      <c r="J285" s="83">
        <v>0</v>
      </c>
      <c r="K285" s="83">
        <f aca="true" t="shared" si="43" ref="K285:L295">K230+K107+K17+K134</f>
        <v>0</v>
      </c>
      <c r="L285" s="83">
        <f t="shared" si="43"/>
        <v>0</v>
      </c>
      <c r="M285" s="83">
        <f>M108</f>
        <v>6</v>
      </c>
      <c r="N285" s="83">
        <f>N230+N107+N17+N134</f>
        <v>0</v>
      </c>
    </row>
    <row r="286" spans="1:14" s="8" customFormat="1" ht="15.75">
      <c r="A286" s="28"/>
      <c r="B286" s="6">
        <v>225</v>
      </c>
      <c r="C286" s="37" t="s">
        <v>9</v>
      </c>
      <c r="D286" s="83">
        <f>D266+D231+D181+D168+D163+D139+D138+D132+D117+D19</f>
        <v>0</v>
      </c>
      <c r="E286" s="83">
        <f>E65+E117+E131+E132+E163+E231+E181</f>
        <v>2438</v>
      </c>
      <c r="F286" s="96">
        <f t="shared" si="41"/>
        <v>1871</v>
      </c>
      <c r="G286" s="80">
        <f>G65+G117+G131+G132+G163+G231+G181</f>
        <v>15</v>
      </c>
      <c r="H286" s="80">
        <f>H65+H117+H131+H132+H163+H231+H181</f>
        <v>0</v>
      </c>
      <c r="I286" s="80">
        <f>I65+I117+I131+I132+I163+I231+I181</f>
        <v>0</v>
      </c>
      <c r="J286" s="80">
        <f>J65+J117+J131+J132+J163+J231+J181</f>
        <v>0</v>
      </c>
      <c r="K286" s="83">
        <f t="shared" si="43"/>
        <v>0</v>
      </c>
      <c r="L286" s="83">
        <f t="shared" si="43"/>
        <v>1856</v>
      </c>
      <c r="M286" s="83">
        <v>0</v>
      </c>
      <c r="N286" s="83">
        <v>0</v>
      </c>
    </row>
    <row r="287" spans="1:14" s="8" customFormat="1" ht="15.75">
      <c r="A287" s="28"/>
      <c r="B287" s="6">
        <v>226</v>
      </c>
      <c r="C287" s="37" t="s">
        <v>10</v>
      </c>
      <c r="D287" s="83">
        <f>D256+D232+D182+D140+D20+D196+D146</f>
        <v>0</v>
      </c>
      <c r="E287" s="83">
        <f>E66+E118+E133+E232</f>
        <v>808</v>
      </c>
      <c r="F287" s="96">
        <f t="shared" si="41"/>
        <v>40</v>
      </c>
      <c r="G287" s="83">
        <f>G66+G118+G133+G232</f>
        <v>40</v>
      </c>
      <c r="H287" s="83">
        <f>H66+H118+H133+H232</f>
        <v>0</v>
      </c>
      <c r="I287" s="83">
        <f>I66+I118+I133+I232</f>
        <v>0</v>
      </c>
      <c r="J287" s="83">
        <f>J66+J118+J133+J232</f>
        <v>0</v>
      </c>
      <c r="K287" s="83">
        <f t="shared" si="43"/>
        <v>0</v>
      </c>
      <c r="L287" s="83">
        <f t="shared" si="43"/>
        <v>0</v>
      </c>
      <c r="M287" s="83">
        <f aca="true" t="shared" si="44" ref="M287:N295">M232+M109+M19+M136</f>
        <v>0</v>
      </c>
      <c r="N287" s="83">
        <f t="shared" si="44"/>
        <v>0</v>
      </c>
    </row>
    <row r="288" spans="1:14" s="8" customFormat="1" ht="15.75" hidden="1">
      <c r="A288" s="28"/>
      <c r="B288" s="6">
        <v>231</v>
      </c>
      <c r="C288" s="37" t="s">
        <v>11</v>
      </c>
      <c r="D288" s="83">
        <f>SUM(D93)</f>
        <v>0</v>
      </c>
      <c r="E288" s="83">
        <f>SUM(E85)</f>
        <v>0</v>
      </c>
      <c r="F288" s="96">
        <f t="shared" si="41"/>
        <v>680</v>
      </c>
      <c r="G288" s="83">
        <f>SUM(G85)</f>
        <v>0</v>
      </c>
      <c r="H288" s="83">
        <f>SUM(H85)</f>
        <v>0</v>
      </c>
      <c r="I288" s="83">
        <f>SUM(I85)</f>
        <v>680</v>
      </c>
      <c r="J288" s="83">
        <f>SUM(J85)</f>
        <v>0</v>
      </c>
      <c r="K288" s="83">
        <f t="shared" si="43"/>
        <v>0</v>
      </c>
      <c r="L288" s="83">
        <f t="shared" si="43"/>
        <v>0</v>
      </c>
      <c r="M288" s="83">
        <f t="shared" si="44"/>
        <v>0</v>
      </c>
      <c r="N288" s="83">
        <f t="shared" si="44"/>
        <v>0</v>
      </c>
    </row>
    <row r="289" spans="1:14" s="8" customFormat="1" ht="15.75" customHeight="1" hidden="1">
      <c r="A289" s="28"/>
      <c r="B289" s="6">
        <v>241</v>
      </c>
      <c r="C289" s="37" t="s">
        <v>79</v>
      </c>
      <c r="D289" s="97"/>
      <c r="E289" s="83">
        <f>SUM(E115)</f>
        <v>0</v>
      </c>
      <c r="F289" s="96">
        <f t="shared" si="41"/>
        <v>2</v>
      </c>
      <c r="G289" s="83">
        <f aca="true" t="shared" si="45" ref="G289:J290">SUM(G115)</f>
        <v>0</v>
      </c>
      <c r="H289" s="83">
        <f t="shared" si="45"/>
        <v>0</v>
      </c>
      <c r="I289" s="83">
        <f t="shared" si="45"/>
        <v>0</v>
      </c>
      <c r="J289" s="83">
        <f t="shared" si="45"/>
        <v>0</v>
      </c>
      <c r="K289" s="83">
        <f t="shared" si="43"/>
        <v>0</v>
      </c>
      <c r="L289" s="83">
        <f t="shared" si="43"/>
        <v>0</v>
      </c>
      <c r="M289" s="83">
        <f t="shared" si="44"/>
        <v>2</v>
      </c>
      <c r="N289" s="83">
        <f t="shared" si="44"/>
        <v>0</v>
      </c>
    </row>
    <row r="290" spans="1:14" s="8" customFormat="1" ht="31.5" hidden="1">
      <c r="A290" s="28"/>
      <c r="B290" s="6">
        <v>242</v>
      </c>
      <c r="C290" s="37" t="s">
        <v>59</v>
      </c>
      <c r="D290" s="97"/>
      <c r="E290" s="83">
        <f>SUM(E116)</f>
        <v>0</v>
      </c>
      <c r="F290" s="96">
        <f t="shared" si="41"/>
        <v>0</v>
      </c>
      <c r="G290" s="83">
        <f t="shared" si="45"/>
        <v>0</v>
      </c>
      <c r="H290" s="83">
        <f t="shared" si="45"/>
        <v>0</v>
      </c>
      <c r="I290" s="83">
        <f t="shared" si="45"/>
        <v>0</v>
      </c>
      <c r="J290" s="83">
        <f t="shared" si="45"/>
        <v>0</v>
      </c>
      <c r="K290" s="83">
        <f t="shared" si="43"/>
        <v>0</v>
      </c>
      <c r="L290" s="83">
        <f t="shared" si="43"/>
        <v>0</v>
      </c>
      <c r="M290" s="83">
        <f t="shared" si="44"/>
        <v>0</v>
      </c>
      <c r="N290" s="83">
        <f t="shared" si="44"/>
        <v>0</v>
      </c>
    </row>
    <row r="291" spans="1:14" s="8" customFormat="1" ht="24" customHeight="1">
      <c r="A291" s="28"/>
      <c r="B291" s="6">
        <v>251</v>
      </c>
      <c r="C291" s="37" t="s">
        <v>42</v>
      </c>
      <c r="D291" s="83">
        <f>D134+D22</f>
        <v>0</v>
      </c>
      <c r="E291" s="83">
        <v>0</v>
      </c>
      <c r="F291" s="96">
        <f t="shared" si="41"/>
        <v>1114.7</v>
      </c>
      <c r="G291" s="83">
        <v>0</v>
      </c>
      <c r="H291" s="83">
        <v>0</v>
      </c>
      <c r="I291" s="83">
        <f>I85+I67</f>
        <v>1112.7</v>
      </c>
      <c r="J291" s="83">
        <v>0</v>
      </c>
      <c r="K291" s="83">
        <f t="shared" si="43"/>
        <v>0</v>
      </c>
      <c r="L291" s="83">
        <f t="shared" si="43"/>
        <v>0</v>
      </c>
      <c r="M291" s="83">
        <f t="shared" si="44"/>
        <v>2</v>
      </c>
      <c r="N291" s="83">
        <f t="shared" si="44"/>
        <v>0</v>
      </c>
    </row>
    <row r="292" spans="1:14" s="8" customFormat="1" ht="24.75" customHeight="1" hidden="1">
      <c r="A292" s="28"/>
      <c r="B292" s="6">
        <v>262</v>
      </c>
      <c r="C292" s="37" t="s">
        <v>35</v>
      </c>
      <c r="D292" s="97"/>
      <c r="E292" s="83"/>
      <c r="F292" s="96">
        <f t="shared" si="41"/>
        <v>278.6</v>
      </c>
      <c r="G292" s="83"/>
      <c r="H292" s="83"/>
      <c r="I292" s="83"/>
      <c r="J292" s="83"/>
      <c r="K292" s="83">
        <f t="shared" si="43"/>
        <v>0</v>
      </c>
      <c r="L292" s="83">
        <f t="shared" si="43"/>
        <v>0</v>
      </c>
      <c r="M292" s="83">
        <f t="shared" si="44"/>
        <v>278.6</v>
      </c>
      <c r="N292" s="83">
        <f t="shared" si="44"/>
        <v>0</v>
      </c>
    </row>
    <row r="293" spans="1:14" s="8" customFormat="1" ht="31.5" hidden="1">
      <c r="A293" s="28"/>
      <c r="B293" s="6">
        <v>263</v>
      </c>
      <c r="C293" s="37" t="s">
        <v>45</v>
      </c>
      <c r="D293" s="97"/>
      <c r="E293" s="83">
        <f>SUM(E60,E78,E36)</f>
        <v>303</v>
      </c>
      <c r="F293" s="96">
        <f t="shared" si="41"/>
        <v>770</v>
      </c>
      <c r="G293" s="83">
        <f>SUM(G60,G78,G36)</f>
        <v>90</v>
      </c>
      <c r="H293" s="83">
        <f>SUM(H60,H78,H36)</f>
        <v>0</v>
      </c>
      <c r="I293" s="83">
        <f>SUM(I60,I78,I36)</f>
        <v>680</v>
      </c>
      <c r="J293" s="83">
        <f>SUM(J60,J78,J36)</f>
        <v>0</v>
      </c>
      <c r="K293" s="83">
        <f t="shared" si="43"/>
        <v>0</v>
      </c>
      <c r="L293" s="83">
        <f t="shared" si="43"/>
        <v>0</v>
      </c>
      <c r="M293" s="83">
        <f t="shared" si="44"/>
        <v>0</v>
      </c>
      <c r="N293" s="83">
        <f t="shared" si="44"/>
        <v>0</v>
      </c>
    </row>
    <row r="294" spans="1:14" s="8" customFormat="1" ht="15.75">
      <c r="A294" s="28"/>
      <c r="B294" s="6">
        <v>290</v>
      </c>
      <c r="C294" s="37" t="s">
        <v>12</v>
      </c>
      <c r="D294" s="83">
        <f>D267+D257+D233+D197+D183+D24</f>
        <v>0</v>
      </c>
      <c r="E294" s="83">
        <f>E69+E68+E233+E267</f>
        <v>236</v>
      </c>
      <c r="F294" s="96">
        <f t="shared" si="41"/>
        <v>75</v>
      </c>
      <c r="G294" s="83">
        <f>G69+G68+G233+G267+G94+G95</f>
        <v>75</v>
      </c>
      <c r="H294" s="83">
        <f>H69+H68+H233+H267</f>
        <v>0</v>
      </c>
      <c r="I294" s="83">
        <f>I69+I68+I233+I267</f>
        <v>0</v>
      </c>
      <c r="J294" s="83">
        <f>J69+J68+J233+J267</f>
        <v>0</v>
      </c>
      <c r="K294" s="83">
        <f t="shared" si="43"/>
        <v>0</v>
      </c>
      <c r="L294" s="83">
        <f t="shared" si="43"/>
        <v>0</v>
      </c>
      <c r="M294" s="83">
        <f t="shared" si="44"/>
        <v>0</v>
      </c>
      <c r="N294" s="83">
        <f t="shared" si="44"/>
        <v>0</v>
      </c>
    </row>
    <row r="295" spans="1:14" s="8" customFormat="1" ht="15.75">
      <c r="A295" s="28"/>
      <c r="B295" s="6">
        <v>310</v>
      </c>
      <c r="C295" s="37" t="s">
        <v>14</v>
      </c>
      <c r="D295" s="83">
        <f>D235+D185+D147+D141+D119+D26</f>
        <v>0</v>
      </c>
      <c r="E295" s="83">
        <f>E71+E235</f>
        <v>619</v>
      </c>
      <c r="F295" s="96">
        <f t="shared" si="41"/>
        <v>0</v>
      </c>
      <c r="G295" s="83">
        <f>G71+G235</f>
        <v>0</v>
      </c>
      <c r="H295" s="83">
        <f>H71+H235</f>
        <v>0</v>
      </c>
      <c r="I295" s="83">
        <f>I71+I235</f>
        <v>0</v>
      </c>
      <c r="J295" s="83">
        <f>J71+J235</f>
        <v>0</v>
      </c>
      <c r="K295" s="83">
        <f t="shared" si="43"/>
        <v>0</v>
      </c>
      <c r="L295" s="83">
        <f t="shared" si="43"/>
        <v>0</v>
      </c>
      <c r="M295" s="83">
        <f t="shared" si="44"/>
        <v>0</v>
      </c>
      <c r="N295" s="83">
        <f t="shared" si="44"/>
        <v>0</v>
      </c>
    </row>
    <row r="296" spans="1:14" s="8" customFormat="1" ht="15.75">
      <c r="A296" s="28"/>
      <c r="B296" s="6">
        <v>340</v>
      </c>
      <c r="C296" s="37" t="s">
        <v>15</v>
      </c>
      <c r="D296" s="83">
        <f>D269+D258+D236+D165+D186+D130+D113+D27</f>
        <v>0</v>
      </c>
      <c r="E296" s="83">
        <f>E72+E113+E130+E165+E175+E236+E269</f>
        <v>1099</v>
      </c>
      <c r="F296" s="96">
        <f t="shared" si="41"/>
        <v>262.7</v>
      </c>
      <c r="G296" s="83">
        <f>G72+G113+G130+G165+G175+G236+G269</f>
        <v>260</v>
      </c>
      <c r="H296" s="83">
        <f>H72+H113+H130+H165+H175+H236+H269</f>
        <v>0</v>
      </c>
      <c r="I296" s="83">
        <f>I72+I113+I130+I165+I175+I236+I269</f>
        <v>0</v>
      </c>
      <c r="J296" s="83">
        <f>J72+J113+J130+J165+J175+J236+J269</f>
        <v>0</v>
      </c>
      <c r="K296" s="83">
        <f>K97</f>
        <v>0.7</v>
      </c>
      <c r="L296" s="83">
        <f>L241+L118+L28+L145</f>
        <v>0</v>
      </c>
      <c r="M296" s="83">
        <f>M241+M118+M28+M145</f>
        <v>0</v>
      </c>
      <c r="N296" s="83">
        <f>N130</f>
        <v>2</v>
      </c>
    </row>
    <row r="297" spans="1:14" s="17" customFormat="1" ht="19.5" customHeight="1" thickBot="1">
      <c r="A297" s="58"/>
      <c r="B297" s="59"/>
      <c r="C297" s="60" t="s">
        <v>44</v>
      </c>
      <c r="D297" s="86">
        <f>SUM(D279:D296)</f>
        <v>0</v>
      </c>
      <c r="E297" s="86">
        <f>E279+E280+E281+E282+E283+E284+E286+E285+E287+E291+E295+E294+E296</f>
        <v>24540.1</v>
      </c>
      <c r="F297" s="86">
        <f>F279+F280+F281+F282+F283+F284+F285+F286+F287+F291+F294+F295+F296</f>
        <v>14190.250000000002</v>
      </c>
      <c r="G297" s="86">
        <f>G279+G280+G281+G282+G283+G284+G285+G286+G287+G291+G294+G295+G296</f>
        <v>2098.3500000000004</v>
      </c>
      <c r="H297" s="86">
        <f>SUM(H279:H296)</f>
        <v>4539.8</v>
      </c>
      <c r="I297" s="86">
        <f>I279+I280+I281+I283+I282+I284+I285+I286+I287+I291+I294+I296</f>
        <v>1946.2</v>
      </c>
      <c r="J297" s="86">
        <f>SUM(J279:J296)</f>
        <v>3428.2</v>
      </c>
      <c r="K297" s="86">
        <f>SUM(K279:K296)</f>
        <v>0.7</v>
      </c>
      <c r="L297" s="86">
        <f>SUM(L279:L296)</f>
        <v>1856</v>
      </c>
      <c r="M297" s="86">
        <f>M279+M280+M281+M282+M283+M284+M286+M287+M291+M294+M295+M296+M285</f>
        <v>278.6</v>
      </c>
      <c r="N297" s="86">
        <f>SUM(N279:N296)</f>
        <v>42.4</v>
      </c>
    </row>
    <row r="298" spans="6:15" ht="15.75">
      <c r="F298" s="120">
        <v>14256.9</v>
      </c>
      <c r="G298" s="104"/>
      <c r="I298" s="104"/>
      <c r="K298" s="52"/>
      <c r="L298" s="52"/>
      <c r="M298" s="52"/>
      <c r="N298" s="52"/>
      <c r="O298" s="70"/>
    </row>
    <row r="299" spans="6:15" ht="15.75">
      <c r="F299" s="8">
        <v>201.05</v>
      </c>
      <c r="K299" s="52"/>
      <c r="L299" s="52"/>
      <c r="M299" s="52"/>
      <c r="N299" s="52"/>
      <c r="O299" s="70"/>
    </row>
    <row r="300" spans="4:15" ht="15.75">
      <c r="D300" s="49"/>
      <c r="E300" s="67"/>
      <c r="F300" s="121">
        <v>-267.7</v>
      </c>
      <c r="G300" s="49"/>
      <c r="H300" s="49"/>
      <c r="I300" s="49"/>
      <c r="J300" s="49"/>
      <c r="K300" s="71"/>
      <c r="L300" s="71"/>
      <c r="M300" s="71"/>
      <c r="N300" s="71"/>
      <c r="O300" s="72"/>
    </row>
    <row r="301" spans="4:15" ht="15.75">
      <c r="D301" s="49"/>
      <c r="E301" s="67"/>
      <c r="F301" s="122">
        <f>F298+F299+F300</f>
        <v>14190.249999999998</v>
      </c>
      <c r="G301" s="68"/>
      <c r="H301" s="68"/>
      <c r="I301" s="68"/>
      <c r="J301" s="68"/>
      <c r="K301" s="71"/>
      <c r="L301" s="71"/>
      <c r="M301" s="71"/>
      <c r="N301" s="71"/>
      <c r="O301" s="72"/>
    </row>
    <row r="302" spans="4:15" ht="15.75">
      <c r="D302" s="49"/>
      <c r="E302" s="49"/>
      <c r="F302" s="49"/>
      <c r="G302" s="49"/>
      <c r="H302" s="49"/>
      <c r="I302" s="49"/>
      <c r="J302" s="68"/>
      <c r="K302" s="71"/>
      <c r="L302" s="71"/>
      <c r="M302" s="71"/>
      <c r="N302" s="71"/>
      <c r="O302" s="72"/>
    </row>
    <row r="303" spans="4:15" ht="15.75">
      <c r="D303" s="49"/>
      <c r="E303" s="49"/>
      <c r="F303" s="49"/>
      <c r="G303" s="73"/>
      <c r="H303" s="73"/>
      <c r="I303" s="73"/>
      <c r="J303" s="73"/>
      <c r="K303" s="74"/>
      <c r="L303" s="74"/>
      <c r="M303" s="74"/>
      <c r="N303" s="74"/>
      <c r="O303" s="72"/>
    </row>
    <row r="304" spans="4:15" ht="12.75">
      <c r="D304" s="49"/>
      <c r="E304" s="49"/>
      <c r="F304" s="75"/>
      <c r="G304" s="49"/>
      <c r="H304" s="49"/>
      <c r="I304" s="49"/>
      <c r="J304" s="49"/>
      <c r="K304" s="72"/>
      <c r="L304" s="72"/>
      <c r="M304" s="72"/>
      <c r="N304" s="72"/>
      <c r="O304" s="72"/>
    </row>
    <row r="306" spans="5:6" ht="12.75">
      <c r="E306" s="61"/>
      <c r="F306" s="62"/>
    </row>
  </sheetData>
  <sheetProtection/>
  <mergeCells count="28">
    <mergeCell ref="A135:C135"/>
    <mergeCell ref="A126:C126"/>
    <mergeCell ref="A114:C114"/>
    <mergeCell ref="J1:N2"/>
    <mergeCell ref="A7:E7"/>
    <mergeCell ref="A4:J4"/>
    <mergeCell ref="A115:C115"/>
    <mergeCell ref="A121:C121"/>
    <mergeCell ref="A271:C271"/>
    <mergeCell ref="A255:C255"/>
    <mergeCell ref="A188:C188"/>
    <mergeCell ref="A187:C187"/>
    <mergeCell ref="A238:C238"/>
    <mergeCell ref="A193:C193"/>
    <mergeCell ref="A254:C254"/>
    <mergeCell ref="A220:C220"/>
    <mergeCell ref="A219:C219"/>
    <mergeCell ref="A203:C203"/>
    <mergeCell ref="A202:C202"/>
    <mergeCell ref="A192:C192"/>
    <mergeCell ref="A277:C277"/>
    <mergeCell ref="A8:C8"/>
    <mergeCell ref="A98:C98"/>
    <mergeCell ref="A122:C122"/>
    <mergeCell ref="A263:C263"/>
    <mergeCell ref="A125:C125"/>
    <mergeCell ref="A276:C276"/>
    <mergeCell ref="A272:C272"/>
  </mergeCells>
  <printOptions/>
  <pageMargins left="0.7874015748031497" right="0.1968503937007874" top="0.3937007874015748" bottom="0.1968503937007874" header="0" footer="0"/>
  <pageSetup fitToHeight="2" fitToWidth="1" horizontalDpi="600" verticalDpi="600" orientation="portrait" paperSize="9" scale="45" r:id="rId1"/>
  <rowBreaks count="1" manualBreakCount="1">
    <brk id="135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05"/>
  <sheetViews>
    <sheetView view="pageBreakPreview" zoomScale="75" zoomScaleNormal="75" zoomScaleSheetLayoutView="75" zoomScalePageLayoutView="0" workbookViewId="0" topLeftCell="A1">
      <pane xSplit="3" ySplit="8" topLeftCell="E286" activePane="bottomRight" state="frozen"/>
      <selection pane="topLeft" activeCell="A1" sqref="A1"/>
      <selection pane="topRight" activeCell="D1" sqref="D1"/>
      <selection pane="bottomLeft" activeCell="A9" sqref="A9"/>
      <selection pane="bottomRight" activeCell="G300" sqref="G300"/>
    </sheetView>
  </sheetViews>
  <sheetFormatPr defaultColWidth="9.00390625" defaultRowHeight="12.75"/>
  <cols>
    <col min="1" max="1" width="7.625" style="1" customWidth="1"/>
    <col min="2" max="2" width="6.625" style="2" customWidth="1"/>
    <col min="3" max="3" width="55.25390625" style="1" customWidth="1"/>
    <col min="4" max="4" width="15.125" style="1" hidden="1" customWidth="1"/>
    <col min="5" max="5" width="15.875" style="1" customWidth="1"/>
    <col min="6" max="6" width="15.375" style="1" customWidth="1"/>
    <col min="7" max="7" width="13.25390625" style="1" customWidth="1"/>
    <col min="8" max="8" width="12.75390625" style="1" customWidth="1"/>
    <col min="9" max="9" width="15.375" style="1" customWidth="1"/>
    <col min="10" max="10" width="12.375" style="1" customWidth="1"/>
    <col min="11" max="11" width="11.00390625" style="1" customWidth="1"/>
    <col min="12" max="12" width="11.25390625" style="1" customWidth="1"/>
    <col min="13" max="13" width="8.75390625" style="1" customWidth="1"/>
    <col min="14" max="14" width="10.75390625" style="1" customWidth="1"/>
    <col min="15" max="15" width="15.00390625" style="1" customWidth="1"/>
    <col min="16" max="16384" width="9.125" style="1" customWidth="1"/>
  </cols>
  <sheetData>
    <row r="1" spans="2:14" s="42" customFormat="1" ht="83.25" customHeight="1">
      <c r="B1" s="43"/>
      <c r="C1" s="45"/>
      <c r="D1" s="45"/>
      <c r="E1" s="45"/>
      <c r="F1" s="45"/>
      <c r="G1" s="45"/>
      <c r="H1" s="45"/>
      <c r="I1" s="152" t="s">
        <v>165</v>
      </c>
      <c r="J1" s="153"/>
      <c r="K1" s="153"/>
      <c r="L1" s="154"/>
      <c r="M1" s="154"/>
      <c r="N1" s="154"/>
    </row>
    <row r="2" spans="2:14" s="42" customFormat="1" ht="13.5">
      <c r="B2" s="43"/>
      <c r="I2" s="153"/>
      <c r="J2" s="153"/>
      <c r="K2" s="153"/>
      <c r="L2" s="154"/>
      <c r="M2" s="154"/>
      <c r="N2" s="154"/>
    </row>
    <row r="3" s="42" customFormat="1" ht="13.5">
      <c r="B3" s="43"/>
    </row>
    <row r="4" spans="1:11" s="42" customFormat="1" ht="38.25" customHeight="1">
      <c r="A4" s="141" t="s">
        <v>167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</row>
    <row r="5" spans="2:14" s="42" customFormat="1" ht="14.25" thickBot="1">
      <c r="B5" s="43"/>
      <c r="G5" s="117">
        <f>3770+188.5-526.8-1540</f>
        <v>1891.6999999999998</v>
      </c>
      <c r="H5" s="117">
        <v>4613</v>
      </c>
      <c r="I5" s="117">
        <v>2642.5</v>
      </c>
      <c r="J5" s="117">
        <v>1964.8</v>
      </c>
      <c r="N5" s="42" t="s">
        <v>98</v>
      </c>
    </row>
    <row r="6" spans="2:11" s="42" customFormat="1" ht="17.25" hidden="1" thickBot="1">
      <c r="B6" s="43"/>
      <c r="E6" s="44"/>
      <c r="F6" s="44"/>
      <c r="G6" s="44">
        <v>1316</v>
      </c>
      <c r="H6" s="44">
        <v>2115</v>
      </c>
      <c r="I6" s="44">
        <v>1550</v>
      </c>
      <c r="J6" s="44"/>
      <c r="K6" s="44"/>
    </row>
    <row r="7" spans="1:5" ht="15" customHeight="1" hidden="1" thickBot="1">
      <c r="A7" s="140"/>
      <c r="B7" s="140"/>
      <c r="C7" s="140"/>
      <c r="D7" s="140"/>
      <c r="E7" s="140"/>
    </row>
    <row r="8" spans="1:14" ht="71.25" customHeight="1" thickBot="1">
      <c r="A8" s="142" t="s">
        <v>60</v>
      </c>
      <c r="B8" s="143"/>
      <c r="C8" s="143"/>
      <c r="D8" s="112" t="s">
        <v>166</v>
      </c>
      <c r="E8" s="113" t="s">
        <v>163</v>
      </c>
      <c r="F8" s="116" t="s">
        <v>162</v>
      </c>
      <c r="G8" s="114" t="s">
        <v>97</v>
      </c>
      <c r="H8" s="112" t="s">
        <v>170</v>
      </c>
      <c r="I8" s="112" t="s">
        <v>168</v>
      </c>
      <c r="J8" s="112" t="s">
        <v>169</v>
      </c>
      <c r="K8" s="112" t="s">
        <v>157</v>
      </c>
      <c r="L8" s="112" t="s">
        <v>158</v>
      </c>
      <c r="M8" s="112" t="s">
        <v>159</v>
      </c>
      <c r="N8" s="115" t="s">
        <v>160</v>
      </c>
    </row>
    <row r="9" spans="1:14" s="5" customFormat="1" ht="20.25" customHeight="1">
      <c r="A9" s="108" t="s">
        <v>20</v>
      </c>
      <c r="B9" s="109"/>
      <c r="C9" s="110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</row>
    <row r="10" spans="1:14" s="5" customFormat="1" ht="34.5" customHeight="1" hidden="1">
      <c r="A10" s="21" t="s">
        <v>0</v>
      </c>
      <c r="B10" s="3">
        <v>210</v>
      </c>
      <c r="C10" s="38" t="s">
        <v>29</v>
      </c>
      <c r="D10" s="85">
        <f aca="true" t="shared" si="0" ref="D10:N10">SUM(D11:D13)</f>
        <v>0</v>
      </c>
      <c r="E10" s="85">
        <f t="shared" si="0"/>
        <v>0</v>
      </c>
      <c r="F10" s="78">
        <f t="shared" si="0"/>
        <v>0</v>
      </c>
      <c r="G10" s="85">
        <f t="shared" si="0"/>
        <v>0</v>
      </c>
      <c r="H10" s="85">
        <f t="shared" si="0"/>
        <v>0</v>
      </c>
      <c r="I10" s="85">
        <f t="shared" si="0"/>
        <v>0</v>
      </c>
      <c r="J10" s="85">
        <f t="shared" si="0"/>
        <v>0</v>
      </c>
      <c r="K10" s="85">
        <f t="shared" si="0"/>
        <v>0</v>
      </c>
      <c r="L10" s="85">
        <f t="shared" si="0"/>
        <v>0</v>
      </c>
      <c r="M10" s="85">
        <f t="shared" si="0"/>
        <v>0</v>
      </c>
      <c r="N10" s="85">
        <f t="shared" si="0"/>
        <v>0</v>
      </c>
    </row>
    <row r="11" spans="1:14" s="8" customFormat="1" ht="13.5" customHeight="1" hidden="1">
      <c r="A11" s="22" t="s">
        <v>0</v>
      </c>
      <c r="B11" s="6">
        <v>211</v>
      </c>
      <c r="C11" s="37" t="s">
        <v>1</v>
      </c>
      <c r="D11" s="83"/>
      <c r="E11" s="83"/>
      <c r="F11" s="96"/>
      <c r="G11" s="83"/>
      <c r="H11" s="83"/>
      <c r="I11" s="83"/>
      <c r="J11" s="83"/>
      <c r="K11" s="83">
        <f>SUM(K29,K34,K55,K75)</f>
        <v>0</v>
      </c>
      <c r="L11" s="83">
        <f>SUM(L29,L34,L55,L75)</f>
        <v>0</v>
      </c>
      <c r="M11" s="83">
        <f>SUM(M29,M34,M55,M75)</f>
        <v>0</v>
      </c>
      <c r="N11" s="83">
        <f>SUM(N29,N34,N55,N75)</f>
        <v>0</v>
      </c>
    </row>
    <row r="12" spans="1:14" s="8" customFormat="1" ht="15.75" hidden="1">
      <c r="A12" s="22" t="s">
        <v>0</v>
      </c>
      <c r="B12" s="6">
        <v>212</v>
      </c>
      <c r="C12" s="37" t="s">
        <v>2</v>
      </c>
      <c r="D12" s="83"/>
      <c r="E12" s="83"/>
      <c r="F12" s="96"/>
      <c r="G12" s="83"/>
      <c r="H12" s="83"/>
      <c r="I12" s="83"/>
      <c r="J12" s="83"/>
      <c r="K12" s="83">
        <f>SUM(K57,K35,K76,K36,K30)</f>
        <v>0</v>
      </c>
      <c r="L12" s="83">
        <f>SUM(L57,L35,L76,L36,L30)</f>
        <v>0</v>
      </c>
      <c r="M12" s="83">
        <f>SUM(M57,M35,M76,M36,M30)</f>
        <v>0</v>
      </c>
      <c r="N12" s="83">
        <f>SUM(N57,N35,N76,N36,N30)</f>
        <v>0</v>
      </c>
    </row>
    <row r="13" spans="1:14" s="8" customFormat="1" ht="15.75" hidden="1">
      <c r="A13" s="22" t="s">
        <v>0</v>
      </c>
      <c r="B13" s="6">
        <v>213</v>
      </c>
      <c r="C13" s="37" t="s">
        <v>3</v>
      </c>
      <c r="D13" s="83"/>
      <c r="E13" s="83"/>
      <c r="F13" s="96"/>
      <c r="G13" s="83"/>
      <c r="H13" s="83"/>
      <c r="I13" s="83"/>
      <c r="J13" s="83"/>
      <c r="K13" s="83">
        <f>SUM(K31,K37,K58,K77)</f>
        <v>0</v>
      </c>
      <c r="L13" s="83">
        <f>SUM(L31,L37,L58,L77)</f>
        <v>0</v>
      </c>
      <c r="M13" s="83">
        <f>SUM(M31,M37,M58,M77)</f>
        <v>0</v>
      </c>
      <c r="N13" s="83">
        <f>SUM(N31,N37,N58,N77)</f>
        <v>0</v>
      </c>
    </row>
    <row r="14" spans="1:14" s="5" customFormat="1" ht="15.75" hidden="1">
      <c r="A14" s="21" t="s">
        <v>0</v>
      </c>
      <c r="B14" s="3">
        <v>220</v>
      </c>
      <c r="C14" s="38" t="s">
        <v>4</v>
      </c>
      <c r="D14" s="85">
        <f aca="true" t="shared" si="1" ref="D14:N14">SUM(D15:D20)</f>
        <v>0</v>
      </c>
      <c r="E14" s="85">
        <f t="shared" si="1"/>
        <v>0</v>
      </c>
      <c r="F14" s="78">
        <f t="shared" si="1"/>
        <v>90</v>
      </c>
      <c r="G14" s="85">
        <f t="shared" si="1"/>
        <v>0</v>
      </c>
      <c r="H14" s="85">
        <f t="shared" si="1"/>
        <v>0</v>
      </c>
      <c r="I14" s="85">
        <f t="shared" si="1"/>
        <v>0</v>
      </c>
      <c r="J14" s="85">
        <f t="shared" si="1"/>
        <v>0</v>
      </c>
      <c r="K14" s="85">
        <f t="shared" si="1"/>
        <v>0</v>
      </c>
      <c r="L14" s="85">
        <f t="shared" si="1"/>
        <v>0</v>
      </c>
      <c r="M14" s="85">
        <f t="shared" si="1"/>
        <v>0</v>
      </c>
      <c r="N14" s="85">
        <f t="shared" si="1"/>
        <v>0</v>
      </c>
    </row>
    <row r="15" spans="1:14" s="8" customFormat="1" ht="15.75" hidden="1">
      <c r="A15" s="22" t="s">
        <v>0</v>
      </c>
      <c r="B15" s="6">
        <v>221</v>
      </c>
      <c r="C15" s="37" t="s">
        <v>5</v>
      </c>
      <c r="D15" s="83"/>
      <c r="E15" s="83"/>
      <c r="F15" s="96">
        <f aca="true" t="shared" si="2" ref="F15:N15">SUM(F61,F39,F79)</f>
        <v>35</v>
      </c>
      <c r="G15" s="83"/>
      <c r="H15" s="83"/>
      <c r="I15" s="83">
        <f t="shared" si="2"/>
        <v>0</v>
      </c>
      <c r="J15" s="83">
        <f t="shared" si="2"/>
        <v>0</v>
      </c>
      <c r="K15" s="83">
        <f t="shared" si="2"/>
        <v>0</v>
      </c>
      <c r="L15" s="83">
        <f t="shared" si="2"/>
        <v>0</v>
      </c>
      <c r="M15" s="83">
        <f t="shared" si="2"/>
        <v>0</v>
      </c>
      <c r="N15" s="83">
        <f t="shared" si="2"/>
        <v>0</v>
      </c>
    </row>
    <row r="16" spans="1:14" s="8" customFormat="1" ht="15.75" hidden="1">
      <c r="A16" s="22" t="s">
        <v>0</v>
      </c>
      <c r="B16" s="6">
        <v>222</v>
      </c>
      <c r="C16" s="37" t="s">
        <v>6</v>
      </c>
      <c r="D16" s="83"/>
      <c r="E16" s="83"/>
      <c r="F16" s="96">
        <f>SUM(F62,F40,F80)</f>
        <v>5</v>
      </c>
      <c r="G16" s="83"/>
      <c r="H16" s="83"/>
      <c r="I16" s="83">
        <f aca="true" t="shared" si="3" ref="I16:J19">SUM(I62,I40,I80)</f>
        <v>0</v>
      </c>
      <c r="J16" s="83">
        <f t="shared" si="3"/>
        <v>0</v>
      </c>
      <c r="K16" s="83">
        <f aca="true" t="shared" si="4" ref="K16:N17">SUM(K62,K40,K80)</f>
        <v>0</v>
      </c>
      <c r="L16" s="83">
        <f t="shared" si="4"/>
        <v>0</v>
      </c>
      <c r="M16" s="83">
        <f t="shared" si="4"/>
        <v>0</v>
      </c>
      <c r="N16" s="83">
        <f t="shared" si="4"/>
        <v>0</v>
      </c>
    </row>
    <row r="17" spans="1:14" s="8" customFormat="1" ht="15.75" hidden="1">
      <c r="A17" s="22" t="s">
        <v>0</v>
      </c>
      <c r="B17" s="6">
        <v>223</v>
      </c>
      <c r="C17" s="37" t="s">
        <v>7</v>
      </c>
      <c r="D17" s="83"/>
      <c r="E17" s="83"/>
      <c r="F17" s="96">
        <f>SUM(F63,F41,F81)</f>
        <v>15</v>
      </c>
      <c r="G17" s="83"/>
      <c r="H17" s="83"/>
      <c r="I17" s="83">
        <f t="shared" si="3"/>
        <v>0</v>
      </c>
      <c r="J17" s="83">
        <f t="shared" si="3"/>
        <v>0</v>
      </c>
      <c r="K17" s="83">
        <f t="shared" si="4"/>
        <v>0</v>
      </c>
      <c r="L17" s="83">
        <f t="shared" si="4"/>
        <v>0</v>
      </c>
      <c r="M17" s="83">
        <f t="shared" si="4"/>
        <v>0</v>
      </c>
      <c r="N17" s="83">
        <f t="shared" si="4"/>
        <v>0</v>
      </c>
    </row>
    <row r="18" spans="1:14" s="8" customFormat="1" ht="15.75" hidden="1">
      <c r="A18" s="22" t="s">
        <v>0</v>
      </c>
      <c r="B18" s="6">
        <v>224</v>
      </c>
      <c r="C18" s="37" t="s">
        <v>8</v>
      </c>
      <c r="D18" s="97"/>
      <c r="E18" s="83"/>
      <c r="F18" s="96">
        <f>SUM(F64,F42,F82)</f>
        <v>0</v>
      </c>
      <c r="G18" s="83"/>
      <c r="H18" s="83"/>
      <c r="I18" s="83">
        <f t="shared" si="3"/>
        <v>0</v>
      </c>
      <c r="J18" s="83">
        <f t="shared" si="3"/>
        <v>0</v>
      </c>
      <c r="K18" s="83"/>
      <c r="L18" s="83">
        <f aca="true" t="shared" si="5" ref="L18:N19">SUM(L64,L42,L82)</f>
        <v>0</v>
      </c>
      <c r="M18" s="83">
        <f t="shared" si="5"/>
        <v>0</v>
      </c>
      <c r="N18" s="83">
        <f t="shared" si="5"/>
        <v>0</v>
      </c>
    </row>
    <row r="19" spans="1:14" s="8" customFormat="1" ht="15.75" hidden="1">
      <c r="A19" s="22" t="s">
        <v>0</v>
      </c>
      <c r="B19" s="6">
        <v>225</v>
      </c>
      <c r="C19" s="37" t="s">
        <v>9</v>
      </c>
      <c r="D19" s="83"/>
      <c r="E19" s="83"/>
      <c r="F19" s="96">
        <f>SUM(F65,F43,F83)</f>
        <v>15</v>
      </c>
      <c r="G19" s="83"/>
      <c r="H19" s="83"/>
      <c r="I19" s="83">
        <f t="shared" si="3"/>
        <v>0</v>
      </c>
      <c r="J19" s="83">
        <f t="shared" si="3"/>
        <v>0</v>
      </c>
      <c r="K19" s="83">
        <f>SUM(K65,K43,K83)</f>
        <v>0</v>
      </c>
      <c r="L19" s="83">
        <f t="shared" si="5"/>
        <v>0</v>
      </c>
      <c r="M19" s="83">
        <f t="shared" si="5"/>
        <v>0</v>
      </c>
      <c r="N19" s="83">
        <f t="shared" si="5"/>
        <v>0</v>
      </c>
    </row>
    <row r="20" spans="1:14" s="8" customFormat="1" ht="15.75" hidden="1">
      <c r="A20" s="22" t="s">
        <v>0</v>
      </c>
      <c r="B20" s="6">
        <v>226</v>
      </c>
      <c r="C20" s="37" t="s">
        <v>10</v>
      </c>
      <c r="D20" s="83"/>
      <c r="E20" s="83"/>
      <c r="F20" s="96">
        <f aca="true" t="shared" si="6" ref="F20:N20">F66</f>
        <v>20</v>
      </c>
      <c r="G20" s="83"/>
      <c r="H20" s="83"/>
      <c r="I20" s="83">
        <f t="shared" si="6"/>
        <v>0</v>
      </c>
      <c r="J20" s="83">
        <f t="shared" si="6"/>
        <v>0</v>
      </c>
      <c r="K20" s="83">
        <f t="shared" si="6"/>
        <v>0</v>
      </c>
      <c r="L20" s="83">
        <f t="shared" si="6"/>
        <v>0</v>
      </c>
      <c r="M20" s="83">
        <f t="shared" si="6"/>
        <v>0</v>
      </c>
      <c r="N20" s="83">
        <f t="shared" si="6"/>
        <v>0</v>
      </c>
    </row>
    <row r="21" spans="1:14" s="5" customFormat="1" ht="15.75" hidden="1">
      <c r="A21" s="21" t="s">
        <v>0</v>
      </c>
      <c r="B21" s="3">
        <v>231</v>
      </c>
      <c r="C21" s="38" t="s">
        <v>11</v>
      </c>
      <c r="D21" s="98"/>
      <c r="E21" s="85">
        <f aca="true" t="shared" si="7" ref="E21:J21">SUM(E93)</f>
        <v>0</v>
      </c>
      <c r="F21" s="78">
        <f t="shared" si="7"/>
        <v>0</v>
      </c>
      <c r="G21" s="85">
        <f t="shared" si="7"/>
        <v>0</v>
      </c>
      <c r="H21" s="85">
        <f t="shared" si="7"/>
        <v>0</v>
      </c>
      <c r="I21" s="85">
        <f t="shared" si="7"/>
        <v>0</v>
      </c>
      <c r="J21" s="85">
        <f t="shared" si="7"/>
        <v>0</v>
      </c>
      <c r="K21" s="85"/>
      <c r="L21" s="85">
        <f>SUM(L93)</f>
        <v>0</v>
      </c>
      <c r="M21" s="85">
        <f>SUM(M93)</f>
        <v>0</v>
      </c>
      <c r="N21" s="85">
        <f>SUM(N93)</f>
        <v>0</v>
      </c>
    </row>
    <row r="22" spans="1:14" s="5" customFormat="1" ht="31.5" hidden="1">
      <c r="A22" s="21" t="s">
        <v>0</v>
      </c>
      <c r="B22" s="3">
        <v>251</v>
      </c>
      <c r="C22" s="38" t="s">
        <v>43</v>
      </c>
      <c r="D22" s="85"/>
      <c r="E22" s="85">
        <f aca="true" t="shared" si="8" ref="E22:N22">E67+E85</f>
        <v>0</v>
      </c>
      <c r="F22" s="78">
        <f t="shared" si="8"/>
        <v>1112.7</v>
      </c>
      <c r="G22" s="85">
        <f t="shared" si="8"/>
        <v>0</v>
      </c>
      <c r="H22" s="85">
        <f t="shared" si="8"/>
        <v>0</v>
      </c>
      <c r="I22" s="85">
        <f t="shared" si="8"/>
        <v>0</v>
      </c>
      <c r="J22" s="85">
        <f t="shared" si="8"/>
        <v>1112.7</v>
      </c>
      <c r="K22" s="85">
        <f t="shared" si="8"/>
        <v>0</v>
      </c>
      <c r="L22" s="85">
        <f t="shared" si="8"/>
        <v>0</v>
      </c>
      <c r="M22" s="85">
        <f t="shared" si="8"/>
        <v>0</v>
      </c>
      <c r="N22" s="85">
        <f t="shared" si="8"/>
        <v>0</v>
      </c>
    </row>
    <row r="23" spans="1:14" s="5" customFormat="1" ht="31.5" hidden="1">
      <c r="A23" s="21" t="s">
        <v>0</v>
      </c>
      <c r="B23" s="3">
        <v>263</v>
      </c>
      <c r="C23" s="38" t="s">
        <v>45</v>
      </c>
      <c r="D23" s="98"/>
      <c r="E23" s="85">
        <f aca="true" t="shared" si="9" ref="E23:J23">SUM(E68,E46,E86)</f>
        <v>71</v>
      </c>
      <c r="F23" s="78">
        <f t="shared" si="9"/>
        <v>0</v>
      </c>
      <c r="G23" s="85">
        <f t="shared" si="9"/>
        <v>0</v>
      </c>
      <c r="H23" s="85">
        <f t="shared" si="9"/>
        <v>0</v>
      </c>
      <c r="I23" s="85">
        <f t="shared" si="9"/>
        <v>0</v>
      </c>
      <c r="J23" s="85">
        <f t="shared" si="9"/>
        <v>0</v>
      </c>
      <c r="K23" s="85"/>
      <c r="L23" s="85">
        <f>SUM(L68,L46,L86)</f>
        <v>0</v>
      </c>
      <c r="M23" s="85">
        <f>SUM(M68,M46,M86)</f>
        <v>0</v>
      </c>
      <c r="N23" s="85">
        <f>SUM(N68,N46,N86)</f>
        <v>0</v>
      </c>
    </row>
    <row r="24" spans="1:14" s="5" customFormat="1" ht="15.75" hidden="1">
      <c r="A24" s="21" t="s">
        <v>0</v>
      </c>
      <c r="B24" s="3">
        <v>290</v>
      </c>
      <c r="C24" s="38" t="s">
        <v>12</v>
      </c>
      <c r="D24" s="85"/>
      <c r="E24" s="85"/>
      <c r="F24" s="78">
        <v>0</v>
      </c>
      <c r="G24" s="85"/>
      <c r="H24" s="85">
        <f aca="true" t="shared" si="10" ref="H24:N24">SUM(H69,H94,H96,H47,H87,H92,H95)</f>
        <v>0</v>
      </c>
      <c r="I24" s="85">
        <f t="shared" si="10"/>
        <v>0</v>
      </c>
      <c r="J24" s="85">
        <f t="shared" si="10"/>
        <v>0</v>
      </c>
      <c r="K24" s="85">
        <f t="shared" si="10"/>
        <v>0.7</v>
      </c>
      <c r="L24" s="85">
        <f t="shared" si="10"/>
        <v>0</v>
      </c>
      <c r="M24" s="85">
        <f t="shared" si="10"/>
        <v>0</v>
      </c>
      <c r="N24" s="85">
        <f t="shared" si="10"/>
        <v>0</v>
      </c>
    </row>
    <row r="25" spans="1:14" s="5" customFormat="1" ht="15.75" hidden="1">
      <c r="A25" s="21" t="s">
        <v>0</v>
      </c>
      <c r="B25" s="3">
        <v>300</v>
      </c>
      <c r="C25" s="38" t="s">
        <v>13</v>
      </c>
      <c r="D25" s="85"/>
      <c r="E25" s="85"/>
      <c r="F25" s="78">
        <f aca="true" t="shared" si="11" ref="F25:N25">F51+F70</f>
        <v>170</v>
      </c>
      <c r="G25" s="85"/>
      <c r="H25" s="85">
        <f t="shared" si="11"/>
        <v>0</v>
      </c>
      <c r="I25" s="85">
        <f t="shared" si="11"/>
        <v>0</v>
      </c>
      <c r="J25" s="85">
        <f t="shared" si="11"/>
        <v>0</v>
      </c>
      <c r="K25" s="85">
        <f t="shared" si="11"/>
        <v>0</v>
      </c>
      <c r="L25" s="85">
        <f t="shared" si="11"/>
        <v>0</v>
      </c>
      <c r="M25" s="85">
        <f t="shared" si="11"/>
        <v>0</v>
      </c>
      <c r="N25" s="85">
        <f t="shared" si="11"/>
        <v>0</v>
      </c>
    </row>
    <row r="26" spans="1:14" s="8" customFormat="1" ht="15.75" hidden="1">
      <c r="A26" s="22" t="s">
        <v>0</v>
      </c>
      <c r="B26" s="6">
        <v>310</v>
      </c>
      <c r="C26" s="37" t="s">
        <v>14</v>
      </c>
      <c r="D26" s="83"/>
      <c r="E26" s="83"/>
      <c r="F26" s="96">
        <f aca="true" t="shared" si="12" ref="F26:N26">SUM(F71,F49,F89)</f>
        <v>0</v>
      </c>
      <c r="G26" s="83"/>
      <c r="H26" s="83"/>
      <c r="I26" s="83">
        <f t="shared" si="12"/>
        <v>0</v>
      </c>
      <c r="J26" s="83">
        <f t="shared" si="12"/>
        <v>0</v>
      </c>
      <c r="K26" s="83">
        <f t="shared" si="12"/>
        <v>0</v>
      </c>
      <c r="L26" s="83">
        <f t="shared" si="12"/>
        <v>0</v>
      </c>
      <c r="M26" s="83">
        <f t="shared" si="12"/>
        <v>0</v>
      </c>
      <c r="N26" s="83">
        <f t="shared" si="12"/>
        <v>0</v>
      </c>
    </row>
    <row r="27" spans="1:14" s="8" customFormat="1" ht="15.75" hidden="1">
      <c r="A27" s="22" t="s">
        <v>0</v>
      </c>
      <c r="B27" s="6">
        <v>340</v>
      </c>
      <c r="C27" s="37" t="s">
        <v>15</v>
      </c>
      <c r="D27" s="83"/>
      <c r="E27" s="83"/>
      <c r="F27" s="96">
        <f aca="true" t="shared" si="13" ref="F27:N27">SUM(F72,F50,F90,F52)</f>
        <v>170</v>
      </c>
      <c r="G27" s="83"/>
      <c r="H27" s="83">
        <f t="shared" si="13"/>
        <v>0</v>
      </c>
      <c r="I27" s="83">
        <f t="shared" si="13"/>
        <v>0</v>
      </c>
      <c r="J27" s="83">
        <f t="shared" si="13"/>
        <v>0</v>
      </c>
      <c r="K27" s="83">
        <f t="shared" si="13"/>
        <v>0</v>
      </c>
      <c r="L27" s="83">
        <f t="shared" si="13"/>
        <v>0</v>
      </c>
      <c r="M27" s="83">
        <f t="shared" si="13"/>
        <v>0</v>
      </c>
      <c r="N27" s="83">
        <f t="shared" si="13"/>
        <v>0</v>
      </c>
    </row>
    <row r="28" spans="1:14" s="8" customFormat="1" ht="15.75">
      <c r="A28" s="23"/>
      <c r="B28" s="10"/>
      <c r="C28" s="39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</row>
    <row r="29" spans="1:14" s="8" customFormat="1" ht="15.75">
      <c r="A29" s="24" t="s">
        <v>16</v>
      </c>
      <c r="B29" s="6">
        <v>211</v>
      </c>
      <c r="C29" s="37" t="s">
        <v>1</v>
      </c>
      <c r="D29" s="97"/>
      <c r="E29" s="83">
        <v>1005</v>
      </c>
      <c r="F29" s="96">
        <f>SUM(G29:N29)</f>
        <v>630</v>
      </c>
      <c r="G29" s="83">
        <v>80</v>
      </c>
      <c r="H29" s="83">
        <v>300</v>
      </c>
      <c r="I29" s="83">
        <v>250</v>
      </c>
      <c r="J29" s="83"/>
      <c r="K29" s="83"/>
      <c r="L29" s="83"/>
      <c r="M29" s="83"/>
      <c r="N29" s="83"/>
    </row>
    <row r="30" spans="1:14" s="8" customFormat="1" ht="15.75">
      <c r="A30" s="24" t="s">
        <v>16</v>
      </c>
      <c r="B30" s="6">
        <v>212</v>
      </c>
      <c r="C30" s="37" t="s">
        <v>2</v>
      </c>
      <c r="D30" s="97"/>
      <c r="E30" s="83">
        <v>0</v>
      </c>
      <c r="F30" s="96">
        <f aca="true" t="shared" si="14" ref="F30:F95">SUM(G30:N30)</f>
        <v>0</v>
      </c>
      <c r="G30" s="83"/>
      <c r="H30" s="83"/>
      <c r="I30" s="83"/>
      <c r="J30" s="83"/>
      <c r="K30" s="83"/>
      <c r="L30" s="83"/>
      <c r="M30" s="83"/>
      <c r="N30" s="83"/>
    </row>
    <row r="31" spans="1:14" s="8" customFormat="1" ht="15.75">
      <c r="A31" s="24" t="s">
        <v>16</v>
      </c>
      <c r="B31" s="6">
        <v>213</v>
      </c>
      <c r="C31" s="37" t="s">
        <v>3</v>
      </c>
      <c r="D31" s="97"/>
      <c r="E31" s="83">
        <v>303.51</v>
      </c>
      <c r="F31" s="96">
        <f t="shared" si="14"/>
        <v>170</v>
      </c>
      <c r="G31" s="83">
        <v>20</v>
      </c>
      <c r="H31" s="83">
        <v>100</v>
      </c>
      <c r="I31" s="83">
        <v>50</v>
      </c>
      <c r="J31" s="83"/>
      <c r="K31" s="83"/>
      <c r="L31" s="83"/>
      <c r="M31" s="83"/>
      <c r="N31" s="83"/>
    </row>
    <row r="32" spans="1:14" s="8" customFormat="1" ht="15.75">
      <c r="A32" s="25"/>
      <c r="B32" s="10"/>
      <c r="C32" s="40" t="s">
        <v>17</v>
      </c>
      <c r="D32" s="78">
        <f aca="true" t="shared" si="15" ref="D32:N32">SUM(D29:D31)</f>
        <v>0</v>
      </c>
      <c r="E32" s="78">
        <f t="shared" si="15"/>
        <v>1308.51</v>
      </c>
      <c r="F32" s="78">
        <f t="shared" si="14"/>
        <v>800</v>
      </c>
      <c r="G32" s="78">
        <f t="shared" si="15"/>
        <v>100</v>
      </c>
      <c r="H32" s="78">
        <f t="shared" si="15"/>
        <v>400</v>
      </c>
      <c r="I32" s="78">
        <f t="shared" si="15"/>
        <v>300</v>
      </c>
      <c r="J32" s="78">
        <f t="shared" si="15"/>
        <v>0</v>
      </c>
      <c r="K32" s="78">
        <f t="shared" si="15"/>
        <v>0</v>
      </c>
      <c r="L32" s="78">
        <f t="shared" si="15"/>
        <v>0</v>
      </c>
      <c r="M32" s="78">
        <f t="shared" si="15"/>
        <v>0</v>
      </c>
      <c r="N32" s="78">
        <f t="shared" si="15"/>
        <v>0</v>
      </c>
    </row>
    <row r="33" spans="1:14" s="5" customFormat="1" ht="21" customHeight="1">
      <c r="A33" s="26" t="s">
        <v>18</v>
      </c>
      <c r="B33" s="3">
        <v>210</v>
      </c>
      <c r="C33" s="38" t="s">
        <v>29</v>
      </c>
      <c r="D33" s="98"/>
      <c r="E33" s="85">
        <f aca="true" t="shared" si="16" ref="E33:J33">SUM(E34:E37)</f>
        <v>1087.17</v>
      </c>
      <c r="F33" s="96">
        <f t="shared" si="14"/>
        <v>1150</v>
      </c>
      <c r="G33" s="85">
        <f t="shared" si="16"/>
        <v>0</v>
      </c>
      <c r="H33" s="85">
        <f t="shared" si="16"/>
        <v>1050</v>
      </c>
      <c r="I33" s="85">
        <f t="shared" si="16"/>
        <v>0</v>
      </c>
      <c r="J33" s="85">
        <f t="shared" si="16"/>
        <v>100</v>
      </c>
      <c r="K33" s="85"/>
      <c r="L33" s="85">
        <f>SUM(L34:L37)</f>
        <v>0</v>
      </c>
      <c r="M33" s="85">
        <f>SUM(M34:M37)</f>
        <v>0</v>
      </c>
      <c r="N33" s="85">
        <f>SUM(N34:N37)</f>
        <v>0</v>
      </c>
    </row>
    <row r="34" spans="1:14" s="8" customFormat="1" ht="15.75">
      <c r="A34" s="24" t="s">
        <v>18</v>
      </c>
      <c r="B34" s="6">
        <v>211</v>
      </c>
      <c r="C34" s="37" t="s">
        <v>1</v>
      </c>
      <c r="D34" s="97"/>
      <c r="E34" s="83">
        <v>835</v>
      </c>
      <c r="F34" s="96">
        <f t="shared" si="14"/>
        <v>880</v>
      </c>
      <c r="G34" s="83">
        <v>0</v>
      </c>
      <c r="H34" s="83">
        <v>800</v>
      </c>
      <c r="I34" s="83"/>
      <c r="J34" s="83">
        <v>80</v>
      </c>
      <c r="K34" s="83"/>
      <c r="L34" s="83"/>
      <c r="M34" s="83"/>
      <c r="N34" s="83"/>
    </row>
    <row r="35" spans="1:14" s="8" customFormat="1" ht="15.75">
      <c r="A35" s="24" t="s">
        <v>18</v>
      </c>
      <c r="B35" s="6">
        <v>212</v>
      </c>
      <c r="C35" s="37" t="s">
        <v>2</v>
      </c>
      <c r="D35" s="97"/>
      <c r="E35" s="83">
        <v>0</v>
      </c>
      <c r="F35" s="96">
        <f t="shared" si="14"/>
        <v>0</v>
      </c>
      <c r="G35" s="83"/>
      <c r="H35" s="83"/>
      <c r="I35" s="83"/>
      <c r="J35" s="83"/>
      <c r="K35" s="83"/>
      <c r="L35" s="83"/>
      <c r="M35" s="83"/>
      <c r="N35" s="83"/>
    </row>
    <row r="36" spans="1:14" s="8" customFormat="1" ht="15.75">
      <c r="A36" s="24" t="s">
        <v>18</v>
      </c>
      <c r="B36" s="6">
        <v>212</v>
      </c>
      <c r="C36" s="37" t="s">
        <v>2</v>
      </c>
      <c r="D36" s="97"/>
      <c r="E36" s="83">
        <v>0</v>
      </c>
      <c r="F36" s="96">
        <f t="shared" si="14"/>
        <v>0</v>
      </c>
      <c r="G36" s="83"/>
      <c r="H36" s="83"/>
      <c r="I36" s="83"/>
      <c r="J36" s="83"/>
      <c r="K36" s="83"/>
      <c r="L36" s="83"/>
      <c r="M36" s="83"/>
      <c r="N36" s="83"/>
    </row>
    <row r="37" spans="1:14" s="8" customFormat="1" ht="15.75">
      <c r="A37" s="24" t="s">
        <v>18</v>
      </c>
      <c r="B37" s="6">
        <v>213</v>
      </c>
      <c r="C37" s="37" t="s">
        <v>3</v>
      </c>
      <c r="D37" s="97"/>
      <c r="E37" s="83">
        <v>252.17</v>
      </c>
      <c r="F37" s="96">
        <f t="shared" si="14"/>
        <v>270</v>
      </c>
      <c r="G37" s="83"/>
      <c r="H37" s="83">
        <v>250</v>
      </c>
      <c r="I37" s="83"/>
      <c r="J37" s="83">
        <v>20</v>
      </c>
      <c r="K37" s="83"/>
      <c r="L37" s="83"/>
      <c r="M37" s="83"/>
      <c r="N37" s="83"/>
    </row>
    <row r="38" spans="1:14" s="5" customFormat="1" ht="15.75">
      <c r="A38" s="26" t="s">
        <v>18</v>
      </c>
      <c r="B38" s="3">
        <v>220</v>
      </c>
      <c r="C38" s="38" t="s">
        <v>4</v>
      </c>
      <c r="D38" s="98"/>
      <c r="E38" s="85">
        <f>SUM(E39:E44)</f>
        <v>0</v>
      </c>
      <c r="F38" s="96">
        <f t="shared" si="14"/>
        <v>0</v>
      </c>
      <c r="G38" s="85"/>
      <c r="H38" s="85"/>
      <c r="I38" s="85"/>
      <c r="J38" s="85"/>
      <c r="K38" s="85"/>
      <c r="L38" s="85"/>
      <c r="M38" s="85"/>
      <c r="N38" s="85"/>
    </row>
    <row r="39" spans="1:14" s="8" customFormat="1" ht="15.75" hidden="1">
      <c r="A39" s="24" t="s">
        <v>18</v>
      </c>
      <c r="B39" s="6">
        <v>221</v>
      </c>
      <c r="C39" s="37" t="s">
        <v>5</v>
      </c>
      <c r="D39" s="97"/>
      <c r="E39" s="83"/>
      <c r="F39" s="96">
        <f t="shared" si="14"/>
        <v>0</v>
      </c>
      <c r="G39" s="83"/>
      <c r="H39" s="83"/>
      <c r="I39" s="83"/>
      <c r="J39" s="83"/>
      <c r="K39" s="83"/>
      <c r="L39" s="83"/>
      <c r="M39" s="83"/>
      <c r="N39" s="83"/>
    </row>
    <row r="40" spans="1:14" s="8" customFormat="1" ht="15.75" hidden="1">
      <c r="A40" s="24" t="s">
        <v>18</v>
      </c>
      <c r="B40" s="6">
        <v>222</v>
      </c>
      <c r="C40" s="37" t="s">
        <v>6</v>
      </c>
      <c r="D40" s="97"/>
      <c r="E40" s="83"/>
      <c r="F40" s="96">
        <f t="shared" si="14"/>
        <v>0</v>
      </c>
      <c r="G40" s="83"/>
      <c r="H40" s="83"/>
      <c r="I40" s="83"/>
      <c r="J40" s="83"/>
      <c r="K40" s="83"/>
      <c r="L40" s="83"/>
      <c r="M40" s="83"/>
      <c r="N40" s="83"/>
    </row>
    <row r="41" spans="1:14" s="8" customFormat="1" ht="15.75" hidden="1">
      <c r="A41" s="24" t="s">
        <v>18</v>
      </c>
      <c r="B41" s="6">
        <v>223</v>
      </c>
      <c r="C41" s="37" t="s">
        <v>7</v>
      </c>
      <c r="D41" s="97"/>
      <c r="E41" s="83"/>
      <c r="F41" s="96">
        <f t="shared" si="14"/>
        <v>0</v>
      </c>
      <c r="G41" s="83"/>
      <c r="H41" s="83"/>
      <c r="I41" s="83"/>
      <c r="J41" s="83"/>
      <c r="K41" s="83"/>
      <c r="L41" s="83"/>
      <c r="M41" s="83"/>
      <c r="N41" s="83"/>
    </row>
    <row r="42" spans="1:14" s="8" customFormat="1" ht="15.75" hidden="1">
      <c r="A42" s="24" t="s">
        <v>18</v>
      </c>
      <c r="B42" s="6">
        <v>224</v>
      </c>
      <c r="C42" s="37" t="s">
        <v>8</v>
      </c>
      <c r="D42" s="97"/>
      <c r="E42" s="83"/>
      <c r="F42" s="96">
        <f t="shared" si="14"/>
        <v>0</v>
      </c>
      <c r="G42" s="83"/>
      <c r="H42" s="83"/>
      <c r="I42" s="83"/>
      <c r="J42" s="83"/>
      <c r="K42" s="83"/>
      <c r="L42" s="83"/>
      <c r="M42" s="83"/>
      <c r="N42" s="83"/>
    </row>
    <row r="43" spans="1:14" s="8" customFormat="1" ht="15.75" hidden="1">
      <c r="A43" s="24" t="s">
        <v>18</v>
      </c>
      <c r="B43" s="6">
        <v>225</v>
      </c>
      <c r="C43" s="37" t="s">
        <v>9</v>
      </c>
      <c r="D43" s="97"/>
      <c r="E43" s="83"/>
      <c r="F43" s="96">
        <f t="shared" si="14"/>
        <v>0</v>
      </c>
      <c r="G43" s="83"/>
      <c r="H43" s="83"/>
      <c r="I43" s="83"/>
      <c r="J43" s="83"/>
      <c r="K43" s="83"/>
      <c r="L43" s="83"/>
      <c r="M43" s="83"/>
      <c r="N43" s="83"/>
    </row>
    <row r="44" spans="1:14" s="8" customFormat="1" ht="15.75" hidden="1">
      <c r="A44" s="24" t="s">
        <v>18</v>
      </c>
      <c r="B44" s="6">
        <v>226</v>
      </c>
      <c r="C44" s="37" t="s">
        <v>10</v>
      </c>
      <c r="D44" s="97"/>
      <c r="E44" s="83"/>
      <c r="F44" s="96">
        <f t="shared" si="14"/>
        <v>0</v>
      </c>
      <c r="G44" s="83"/>
      <c r="H44" s="83"/>
      <c r="I44" s="83"/>
      <c r="J44" s="83"/>
      <c r="K44" s="83"/>
      <c r="L44" s="83"/>
      <c r="M44" s="83"/>
      <c r="N44" s="83"/>
    </row>
    <row r="45" spans="1:14" s="5" customFormat="1" ht="15.75" hidden="1">
      <c r="A45" s="26" t="s">
        <v>18</v>
      </c>
      <c r="B45" s="3">
        <v>262</v>
      </c>
      <c r="C45" s="38" t="s">
        <v>35</v>
      </c>
      <c r="D45" s="98"/>
      <c r="E45" s="85"/>
      <c r="F45" s="96">
        <f t="shared" si="14"/>
        <v>0</v>
      </c>
      <c r="G45" s="85"/>
      <c r="H45" s="85"/>
      <c r="I45" s="85"/>
      <c r="J45" s="85"/>
      <c r="K45" s="85"/>
      <c r="L45" s="85"/>
      <c r="M45" s="85"/>
      <c r="N45" s="85"/>
    </row>
    <row r="46" spans="1:14" s="5" customFormat="1" ht="31.5" hidden="1">
      <c r="A46" s="26" t="s">
        <v>18</v>
      </c>
      <c r="B46" s="3">
        <v>263</v>
      </c>
      <c r="C46" s="38" t="s">
        <v>45</v>
      </c>
      <c r="D46" s="98"/>
      <c r="E46" s="85">
        <v>0</v>
      </c>
      <c r="F46" s="96">
        <f t="shared" si="14"/>
        <v>0</v>
      </c>
      <c r="G46" s="85"/>
      <c r="H46" s="85"/>
      <c r="I46" s="85"/>
      <c r="J46" s="85"/>
      <c r="K46" s="85"/>
      <c r="L46" s="85"/>
      <c r="M46" s="85"/>
      <c r="N46" s="85"/>
    </row>
    <row r="47" spans="1:14" s="8" customFormat="1" ht="15.75" hidden="1">
      <c r="A47" s="24" t="s">
        <v>18</v>
      </c>
      <c r="B47" s="6">
        <v>290</v>
      </c>
      <c r="C47" s="37" t="s">
        <v>12</v>
      </c>
      <c r="D47" s="97"/>
      <c r="E47" s="83"/>
      <c r="F47" s="96">
        <f t="shared" si="14"/>
        <v>0</v>
      </c>
      <c r="G47" s="83"/>
      <c r="H47" s="83"/>
      <c r="I47" s="83"/>
      <c r="J47" s="83"/>
      <c r="K47" s="83"/>
      <c r="L47" s="83"/>
      <c r="M47" s="83"/>
      <c r="N47" s="83"/>
    </row>
    <row r="48" spans="1:14" s="5" customFormat="1" ht="15.75" hidden="1">
      <c r="A48" s="26" t="s">
        <v>18</v>
      </c>
      <c r="B48" s="3">
        <v>300</v>
      </c>
      <c r="C48" s="38" t="s">
        <v>13</v>
      </c>
      <c r="D48" s="98"/>
      <c r="E48" s="85">
        <f>SUM(E49:E50)</f>
        <v>0</v>
      </c>
      <c r="F48" s="96">
        <f t="shared" si="14"/>
        <v>0</v>
      </c>
      <c r="G48" s="85">
        <f>SUM(G49:G50)</f>
        <v>0</v>
      </c>
      <c r="H48" s="85">
        <f>SUM(H49:H50)</f>
        <v>0</v>
      </c>
      <c r="I48" s="85">
        <f>SUM(I49:I50)</f>
        <v>0</v>
      </c>
      <c r="J48" s="85">
        <f>SUM(J49:J50)</f>
        <v>0</v>
      </c>
      <c r="K48" s="85"/>
      <c r="L48" s="85">
        <f>SUM(L49:L50)</f>
        <v>0</v>
      </c>
      <c r="M48" s="85">
        <f>SUM(M49:M50)</f>
        <v>0</v>
      </c>
      <c r="N48" s="85">
        <f>SUM(N49:N50)</f>
        <v>0</v>
      </c>
    </row>
    <row r="49" spans="1:14" s="8" customFormat="1" ht="15.75" hidden="1">
      <c r="A49" s="24" t="s">
        <v>18</v>
      </c>
      <c r="B49" s="6">
        <v>310</v>
      </c>
      <c r="C49" s="37" t="s">
        <v>14</v>
      </c>
      <c r="D49" s="97"/>
      <c r="E49" s="83"/>
      <c r="F49" s="96">
        <f t="shared" si="14"/>
        <v>0</v>
      </c>
      <c r="G49" s="83"/>
      <c r="H49" s="83"/>
      <c r="I49" s="83"/>
      <c r="J49" s="83"/>
      <c r="K49" s="83"/>
      <c r="L49" s="83"/>
      <c r="M49" s="83"/>
      <c r="N49" s="83"/>
    </row>
    <row r="50" spans="1:14" s="8" customFormat="1" ht="15.75" hidden="1">
      <c r="A50" s="24" t="s">
        <v>18</v>
      </c>
      <c r="B50" s="6">
        <v>340</v>
      </c>
      <c r="C50" s="37" t="s">
        <v>15</v>
      </c>
      <c r="D50" s="97"/>
      <c r="E50" s="83"/>
      <c r="F50" s="96">
        <f t="shared" si="14"/>
        <v>0</v>
      </c>
      <c r="G50" s="83"/>
      <c r="H50" s="83"/>
      <c r="I50" s="83"/>
      <c r="J50" s="83"/>
      <c r="K50" s="83"/>
      <c r="L50" s="83"/>
      <c r="M50" s="83"/>
      <c r="N50" s="83"/>
    </row>
    <row r="51" spans="1:14" s="8" customFormat="1" ht="15" customHeight="1" hidden="1">
      <c r="A51" s="26" t="s">
        <v>18</v>
      </c>
      <c r="B51" s="3">
        <v>300</v>
      </c>
      <c r="C51" s="38" t="s">
        <v>13</v>
      </c>
      <c r="D51" s="98"/>
      <c r="E51" s="85">
        <f>E52</f>
        <v>0</v>
      </c>
      <c r="F51" s="96">
        <f t="shared" si="14"/>
        <v>0</v>
      </c>
      <c r="G51" s="83"/>
      <c r="H51" s="83"/>
      <c r="I51" s="83"/>
      <c r="J51" s="83"/>
      <c r="K51" s="83"/>
      <c r="L51" s="83"/>
      <c r="M51" s="83"/>
      <c r="N51" s="83"/>
    </row>
    <row r="52" spans="1:14" s="8" customFormat="1" ht="15.75" hidden="1">
      <c r="A52" s="24" t="s">
        <v>18</v>
      </c>
      <c r="B52" s="6">
        <v>340</v>
      </c>
      <c r="C52" s="37" t="s">
        <v>15</v>
      </c>
      <c r="D52" s="97"/>
      <c r="E52" s="83">
        <v>0</v>
      </c>
      <c r="F52" s="96">
        <f t="shared" si="14"/>
        <v>0</v>
      </c>
      <c r="G52" s="83"/>
      <c r="H52" s="83"/>
      <c r="I52" s="83"/>
      <c r="J52" s="83"/>
      <c r="K52" s="83"/>
      <c r="L52" s="83"/>
      <c r="M52" s="83"/>
      <c r="N52" s="83"/>
    </row>
    <row r="53" spans="1:14" s="8" customFormat="1" ht="15.75">
      <c r="A53" s="25"/>
      <c r="B53" s="10"/>
      <c r="C53" s="40" t="s">
        <v>17</v>
      </c>
      <c r="D53" s="78">
        <f>D34+D36+D37+D47+D51</f>
        <v>0</v>
      </c>
      <c r="E53" s="78">
        <f>E34+E36+E37+E47+E51</f>
        <v>1087.17</v>
      </c>
      <c r="F53" s="78">
        <f t="shared" si="14"/>
        <v>1150</v>
      </c>
      <c r="G53" s="78">
        <f aca="true" t="shared" si="17" ref="G53:N53">SUM(G33,G38,G45,G46,G47,G48)</f>
        <v>0</v>
      </c>
      <c r="H53" s="78">
        <f t="shared" si="17"/>
        <v>1050</v>
      </c>
      <c r="I53" s="78">
        <f t="shared" si="17"/>
        <v>0</v>
      </c>
      <c r="J53" s="78">
        <f t="shared" si="17"/>
        <v>100</v>
      </c>
      <c r="K53" s="78">
        <f t="shared" si="17"/>
        <v>0</v>
      </c>
      <c r="L53" s="78">
        <f t="shared" si="17"/>
        <v>0</v>
      </c>
      <c r="M53" s="78">
        <f t="shared" si="17"/>
        <v>0</v>
      </c>
      <c r="N53" s="78">
        <f t="shared" si="17"/>
        <v>0</v>
      </c>
    </row>
    <row r="54" spans="1:14" s="5" customFormat="1" ht="24" customHeight="1">
      <c r="A54" s="26" t="s">
        <v>19</v>
      </c>
      <c r="B54" s="3">
        <v>210</v>
      </c>
      <c r="C54" s="38" t="s">
        <v>29</v>
      </c>
      <c r="D54" s="85">
        <f aca="true" t="shared" si="18" ref="D54:N54">SUM(D55:D58)</f>
        <v>0</v>
      </c>
      <c r="E54" s="85">
        <f>SUM(E55:E59)</f>
        <v>9192.32</v>
      </c>
      <c r="F54" s="78">
        <f>F55+F56+F57+F58+F59</f>
        <v>4064</v>
      </c>
      <c r="G54" s="85">
        <f t="shared" si="18"/>
        <v>0</v>
      </c>
      <c r="H54" s="85">
        <f>H55+H56+H58+H59</f>
        <v>2320.1</v>
      </c>
      <c r="I54" s="85">
        <f t="shared" si="18"/>
        <v>1250</v>
      </c>
      <c r="J54" s="85">
        <f t="shared" si="18"/>
        <v>493.9</v>
      </c>
      <c r="K54" s="85">
        <f t="shared" si="18"/>
        <v>0</v>
      </c>
      <c r="L54" s="85">
        <f t="shared" si="18"/>
        <v>0</v>
      </c>
      <c r="M54" s="85">
        <f t="shared" si="18"/>
        <v>0</v>
      </c>
      <c r="N54" s="85">
        <f t="shared" si="18"/>
        <v>0</v>
      </c>
    </row>
    <row r="55" spans="1:14" s="8" customFormat="1" ht="15.75">
      <c r="A55" s="24" t="s">
        <v>19</v>
      </c>
      <c r="B55" s="6">
        <v>211</v>
      </c>
      <c r="C55" s="37" t="s">
        <v>172</v>
      </c>
      <c r="D55" s="97"/>
      <c r="E55" s="83">
        <v>5406</v>
      </c>
      <c r="F55" s="96">
        <f t="shared" si="14"/>
        <v>1800</v>
      </c>
      <c r="G55" s="83"/>
      <c r="H55" s="83">
        <v>800</v>
      </c>
      <c r="I55" s="83">
        <v>1000</v>
      </c>
      <c r="J55" s="83"/>
      <c r="K55" s="83"/>
      <c r="L55" s="83"/>
      <c r="M55" s="83"/>
      <c r="N55" s="83"/>
    </row>
    <row r="56" spans="1:14" s="8" customFormat="1" ht="15.75">
      <c r="A56" s="24" t="s">
        <v>19</v>
      </c>
      <c r="B56" s="6">
        <v>211</v>
      </c>
      <c r="C56" s="37" t="s">
        <v>173</v>
      </c>
      <c r="D56" s="97"/>
      <c r="E56" s="83">
        <v>1562</v>
      </c>
      <c r="F56" s="96">
        <f>H56+J56</f>
        <v>1153.9</v>
      </c>
      <c r="G56" s="83">
        <v>0</v>
      </c>
      <c r="H56" s="83">
        <v>800</v>
      </c>
      <c r="I56" s="83"/>
      <c r="J56" s="83">
        <v>353.9</v>
      </c>
      <c r="K56" s="83"/>
      <c r="L56" s="83"/>
      <c r="M56" s="83"/>
      <c r="N56" s="83"/>
    </row>
    <row r="57" spans="1:14" s="8" customFormat="1" ht="15.75">
      <c r="A57" s="24" t="s">
        <v>19</v>
      </c>
      <c r="B57" s="6">
        <v>212</v>
      </c>
      <c r="C57" s="37" t="s">
        <v>2</v>
      </c>
      <c r="D57" s="97"/>
      <c r="E57" s="83">
        <v>120</v>
      </c>
      <c r="F57" s="96">
        <f t="shared" si="14"/>
        <v>20</v>
      </c>
      <c r="G57" s="83"/>
      <c r="H57" s="83"/>
      <c r="I57" s="83"/>
      <c r="J57" s="83">
        <v>20</v>
      </c>
      <c r="K57" s="83"/>
      <c r="L57" s="83"/>
      <c r="M57" s="83"/>
      <c r="N57" s="83"/>
    </row>
    <row r="58" spans="1:14" s="8" customFormat="1" ht="31.5">
      <c r="A58" s="24" t="s">
        <v>19</v>
      </c>
      <c r="B58" s="6">
        <v>213</v>
      </c>
      <c r="C58" s="37" t="s">
        <v>174</v>
      </c>
      <c r="D58" s="97"/>
      <c r="E58" s="83">
        <v>1632.62</v>
      </c>
      <c r="F58" s="96">
        <f t="shared" si="14"/>
        <v>770</v>
      </c>
      <c r="G58" s="83"/>
      <c r="H58" s="83">
        <v>400</v>
      </c>
      <c r="I58" s="83">
        <v>250</v>
      </c>
      <c r="J58" s="83">
        <v>120</v>
      </c>
      <c r="K58" s="83"/>
      <c r="L58" s="83"/>
      <c r="M58" s="83"/>
      <c r="N58" s="83"/>
    </row>
    <row r="59" spans="1:14" s="8" customFormat="1" ht="15.75">
      <c r="A59" s="24" t="s">
        <v>19</v>
      </c>
      <c r="B59" s="6">
        <v>213</v>
      </c>
      <c r="C59" s="37" t="s">
        <v>175</v>
      </c>
      <c r="D59" s="97"/>
      <c r="E59" s="83">
        <v>471.7</v>
      </c>
      <c r="F59" s="96">
        <f t="shared" si="14"/>
        <v>320.1</v>
      </c>
      <c r="G59" s="83"/>
      <c r="H59" s="83">
        <v>320.1</v>
      </c>
      <c r="I59" s="83"/>
      <c r="J59" s="83"/>
      <c r="K59" s="83"/>
      <c r="L59" s="83"/>
      <c r="M59" s="83"/>
      <c r="N59" s="83"/>
    </row>
    <row r="60" spans="1:14" s="5" customFormat="1" ht="15.75">
      <c r="A60" s="26" t="s">
        <v>19</v>
      </c>
      <c r="B60" s="3">
        <v>220</v>
      </c>
      <c r="C60" s="38" t="s">
        <v>4</v>
      </c>
      <c r="D60" s="85">
        <f aca="true" t="shared" si="19" ref="D60:N60">D61+D62+D63+D65+D66</f>
        <v>0</v>
      </c>
      <c r="E60" s="85">
        <f t="shared" si="19"/>
        <v>312</v>
      </c>
      <c r="F60" s="78">
        <f t="shared" si="14"/>
        <v>90</v>
      </c>
      <c r="G60" s="85">
        <f t="shared" si="19"/>
        <v>90</v>
      </c>
      <c r="H60" s="85">
        <f t="shared" si="19"/>
        <v>0</v>
      </c>
      <c r="I60" s="85">
        <f t="shared" si="19"/>
        <v>0</v>
      </c>
      <c r="J60" s="85">
        <f t="shared" si="19"/>
        <v>0</v>
      </c>
      <c r="K60" s="85">
        <f t="shared" si="19"/>
        <v>0</v>
      </c>
      <c r="L60" s="85">
        <f t="shared" si="19"/>
        <v>0</v>
      </c>
      <c r="M60" s="85">
        <f t="shared" si="19"/>
        <v>0</v>
      </c>
      <c r="N60" s="85">
        <f t="shared" si="19"/>
        <v>0</v>
      </c>
    </row>
    <row r="61" spans="1:14" s="8" customFormat="1" ht="15.75">
      <c r="A61" s="24" t="s">
        <v>19</v>
      </c>
      <c r="B61" s="6">
        <v>221</v>
      </c>
      <c r="C61" s="37" t="s">
        <v>5</v>
      </c>
      <c r="D61" s="97"/>
      <c r="E61" s="83">
        <v>44</v>
      </c>
      <c r="F61" s="96">
        <f t="shared" si="14"/>
        <v>35</v>
      </c>
      <c r="G61" s="83">
        <v>35</v>
      </c>
      <c r="H61" s="83"/>
      <c r="I61" s="83"/>
      <c r="J61" s="83"/>
      <c r="K61" s="83"/>
      <c r="L61" s="83"/>
      <c r="M61" s="83"/>
      <c r="N61" s="83"/>
    </row>
    <row r="62" spans="1:14" s="8" customFormat="1" ht="15.75">
      <c r="A62" s="24" t="s">
        <v>19</v>
      </c>
      <c r="B62" s="6">
        <v>222</v>
      </c>
      <c r="C62" s="37" t="s">
        <v>6</v>
      </c>
      <c r="D62" s="97"/>
      <c r="E62" s="83">
        <v>32</v>
      </c>
      <c r="F62" s="96">
        <f t="shared" si="14"/>
        <v>5</v>
      </c>
      <c r="G62" s="83">
        <v>5</v>
      </c>
      <c r="H62" s="83"/>
      <c r="I62" s="83"/>
      <c r="J62" s="83"/>
      <c r="K62" s="83"/>
      <c r="L62" s="83"/>
      <c r="M62" s="83"/>
      <c r="N62" s="83"/>
    </row>
    <row r="63" spans="1:14" s="8" customFormat="1" ht="15.75">
      <c r="A63" s="24" t="s">
        <v>19</v>
      </c>
      <c r="B63" s="6">
        <v>223</v>
      </c>
      <c r="C63" s="37" t="s">
        <v>7</v>
      </c>
      <c r="D63" s="97"/>
      <c r="E63" s="80">
        <v>20</v>
      </c>
      <c r="F63" s="96">
        <f t="shared" si="14"/>
        <v>15</v>
      </c>
      <c r="G63" s="83">
        <v>15</v>
      </c>
      <c r="H63" s="83"/>
      <c r="I63" s="83"/>
      <c r="J63" s="83"/>
      <c r="K63" s="83"/>
      <c r="L63" s="83"/>
      <c r="M63" s="83"/>
      <c r="N63" s="83"/>
    </row>
    <row r="64" spans="1:14" s="8" customFormat="1" ht="15.75">
      <c r="A64" s="24" t="s">
        <v>19</v>
      </c>
      <c r="B64" s="6">
        <v>224</v>
      </c>
      <c r="C64" s="37" t="s">
        <v>8</v>
      </c>
      <c r="D64" s="97"/>
      <c r="E64" s="83"/>
      <c r="F64" s="96">
        <f t="shared" si="14"/>
        <v>0</v>
      </c>
      <c r="G64" s="83"/>
      <c r="H64" s="83"/>
      <c r="I64" s="83"/>
      <c r="J64" s="83"/>
      <c r="K64" s="83"/>
      <c r="L64" s="83"/>
      <c r="M64" s="83"/>
      <c r="N64" s="83"/>
    </row>
    <row r="65" spans="1:14" s="8" customFormat="1" ht="15.75">
      <c r="A65" s="24" t="s">
        <v>19</v>
      </c>
      <c r="B65" s="6">
        <v>225</v>
      </c>
      <c r="C65" s="37" t="s">
        <v>9</v>
      </c>
      <c r="D65" s="97"/>
      <c r="E65" s="83">
        <v>27</v>
      </c>
      <c r="F65" s="96">
        <f t="shared" si="14"/>
        <v>15</v>
      </c>
      <c r="G65" s="83">
        <v>15</v>
      </c>
      <c r="H65" s="83"/>
      <c r="I65" s="83"/>
      <c r="J65" s="83"/>
      <c r="K65" s="83"/>
      <c r="L65" s="83"/>
      <c r="M65" s="83"/>
      <c r="N65" s="83"/>
    </row>
    <row r="66" spans="1:14" s="8" customFormat="1" ht="15.75">
      <c r="A66" s="24" t="s">
        <v>19</v>
      </c>
      <c r="B66" s="6">
        <v>226</v>
      </c>
      <c r="C66" s="37" t="s">
        <v>10</v>
      </c>
      <c r="D66" s="97"/>
      <c r="E66" s="83">
        <v>189</v>
      </c>
      <c r="F66" s="96">
        <f t="shared" si="14"/>
        <v>20</v>
      </c>
      <c r="G66" s="83">
        <v>20</v>
      </c>
      <c r="H66" s="83"/>
      <c r="I66" s="83"/>
      <c r="J66" s="83"/>
      <c r="K66" s="83"/>
      <c r="L66" s="83"/>
      <c r="M66" s="83"/>
      <c r="N66" s="83"/>
    </row>
    <row r="67" spans="1:14" s="5" customFormat="1" ht="31.5">
      <c r="A67" s="26" t="s">
        <v>19</v>
      </c>
      <c r="B67" s="3">
        <v>251</v>
      </c>
      <c r="C67" s="38" t="s">
        <v>43</v>
      </c>
      <c r="D67" s="98"/>
      <c r="E67" s="85">
        <v>0</v>
      </c>
      <c r="F67" s="78">
        <f t="shared" si="14"/>
        <v>432.7</v>
      </c>
      <c r="G67" s="85">
        <v>0</v>
      </c>
      <c r="H67" s="85">
        <v>0</v>
      </c>
      <c r="I67" s="85">
        <v>0</v>
      </c>
      <c r="J67" s="85">
        <v>432.7</v>
      </c>
      <c r="K67" s="85">
        <v>0</v>
      </c>
      <c r="L67" s="85">
        <v>0</v>
      </c>
      <c r="M67" s="85">
        <v>0</v>
      </c>
      <c r="N67" s="85">
        <v>0</v>
      </c>
    </row>
    <row r="68" spans="1:14" s="5" customFormat="1" ht="31.5">
      <c r="A68" s="26" t="s">
        <v>19</v>
      </c>
      <c r="B68" s="3">
        <v>290</v>
      </c>
      <c r="C68" s="38" t="s">
        <v>176</v>
      </c>
      <c r="D68" s="98"/>
      <c r="E68" s="85">
        <v>71</v>
      </c>
      <c r="F68" s="78">
        <f t="shared" si="14"/>
        <v>0</v>
      </c>
      <c r="G68" s="85">
        <v>0</v>
      </c>
      <c r="H68" s="85">
        <v>0</v>
      </c>
      <c r="I68" s="85">
        <v>0</v>
      </c>
      <c r="J68" s="85">
        <v>0</v>
      </c>
      <c r="K68" s="85"/>
      <c r="L68" s="85">
        <v>0</v>
      </c>
      <c r="M68" s="85">
        <v>0</v>
      </c>
      <c r="N68" s="85">
        <v>0</v>
      </c>
    </row>
    <row r="69" spans="1:14" s="5" customFormat="1" ht="15.75">
      <c r="A69" s="26" t="s">
        <v>19</v>
      </c>
      <c r="B69" s="3">
        <v>290</v>
      </c>
      <c r="C69" s="38" t="s">
        <v>12</v>
      </c>
      <c r="D69" s="98"/>
      <c r="E69" s="85">
        <v>23</v>
      </c>
      <c r="F69" s="96">
        <f t="shared" si="14"/>
        <v>5</v>
      </c>
      <c r="G69" s="85">
        <v>5</v>
      </c>
      <c r="H69" s="85">
        <v>0</v>
      </c>
      <c r="I69" s="85">
        <v>0</v>
      </c>
      <c r="J69" s="85">
        <v>0</v>
      </c>
      <c r="K69" s="85">
        <v>0</v>
      </c>
      <c r="L69" s="85">
        <v>0</v>
      </c>
      <c r="M69" s="85">
        <v>0</v>
      </c>
      <c r="N69" s="85">
        <v>0</v>
      </c>
    </row>
    <row r="70" spans="1:14" s="5" customFormat="1" ht="15.75">
      <c r="A70" s="26" t="s">
        <v>19</v>
      </c>
      <c r="B70" s="3">
        <v>300</v>
      </c>
      <c r="C70" s="38" t="s">
        <v>13</v>
      </c>
      <c r="D70" s="85">
        <f aca="true" t="shared" si="20" ref="D70:N70">SUM(D71:D72)</f>
        <v>0</v>
      </c>
      <c r="E70" s="85">
        <f t="shared" si="20"/>
        <v>591</v>
      </c>
      <c r="F70" s="96">
        <f t="shared" si="14"/>
        <v>170</v>
      </c>
      <c r="G70" s="85">
        <f t="shared" si="20"/>
        <v>170</v>
      </c>
      <c r="H70" s="85">
        <f t="shared" si="20"/>
        <v>0</v>
      </c>
      <c r="I70" s="85">
        <f t="shared" si="20"/>
        <v>0</v>
      </c>
      <c r="J70" s="85">
        <f t="shared" si="20"/>
        <v>0</v>
      </c>
      <c r="K70" s="85">
        <f t="shared" si="20"/>
        <v>0</v>
      </c>
      <c r="L70" s="85">
        <f t="shared" si="20"/>
        <v>0</v>
      </c>
      <c r="M70" s="85">
        <f t="shared" si="20"/>
        <v>0</v>
      </c>
      <c r="N70" s="85">
        <f t="shared" si="20"/>
        <v>0</v>
      </c>
    </row>
    <row r="71" spans="1:14" s="8" customFormat="1" ht="15.75">
      <c r="A71" s="24" t="s">
        <v>19</v>
      </c>
      <c r="B71" s="6">
        <v>310</v>
      </c>
      <c r="C71" s="37" t="s">
        <v>14</v>
      </c>
      <c r="D71" s="97"/>
      <c r="E71" s="83">
        <v>228</v>
      </c>
      <c r="F71" s="96">
        <f t="shared" si="14"/>
        <v>0</v>
      </c>
      <c r="G71" s="83"/>
      <c r="H71" s="83"/>
      <c r="I71" s="83"/>
      <c r="J71" s="83"/>
      <c r="K71" s="83"/>
      <c r="L71" s="83"/>
      <c r="M71" s="83"/>
      <c r="N71" s="83"/>
    </row>
    <row r="72" spans="1:14" s="8" customFormat="1" ht="15.75">
      <c r="A72" s="24" t="s">
        <v>19</v>
      </c>
      <c r="B72" s="6">
        <v>340</v>
      </c>
      <c r="C72" s="37" t="s">
        <v>15</v>
      </c>
      <c r="D72" s="97"/>
      <c r="E72" s="83">
        <v>363</v>
      </c>
      <c r="F72" s="96">
        <f t="shared" si="14"/>
        <v>170</v>
      </c>
      <c r="G72" s="83">
        <v>170</v>
      </c>
      <c r="H72" s="83"/>
      <c r="I72" s="83"/>
      <c r="J72" s="83"/>
      <c r="K72" s="83"/>
      <c r="L72" s="83"/>
      <c r="M72" s="83"/>
      <c r="N72" s="83"/>
    </row>
    <row r="73" spans="1:14" s="8" customFormat="1" ht="15.75">
      <c r="A73" s="25"/>
      <c r="B73" s="10"/>
      <c r="C73" s="9" t="s">
        <v>17</v>
      </c>
      <c r="D73" s="78">
        <f aca="true" t="shared" si="21" ref="D73:N73">SUM(D54,D60,D68,D69,D70,D67)</f>
        <v>0</v>
      </c>
      <c r="E73" s="78">
        <f>SUM(E54,E60,E68,E69,E70,E67)</f>
        <v>10189.32</v>
      </c>
      <c r="F73" s="78">
        <f t="shared" si="14"/>
        <v>4761.7</v>
      </c>
      <c r="G73" s="78">
        <f t="shared" si="21"/>
        <v>265</v>
      </c>
      <c r="H73" s="78">
        <f t="shared" si="21"/>
        <v>2320.1</v>
      </c>
      <c r="I73" s="78">
        <f t="shared" si="21"/>
        <v>1250</v>
      </c>
      <c r="J73" s="78">
        <f t="shared" si="21"/>
        <v>926.5999999999999</v>
      </c>
      <c r="K73" s="78">
        <f t="shared" si="21"/>
        <v>0</v>
      </c>
      <c r="L73" s="78">
        <f t="shared" si="21"/>
        <v>0</v>
      </c>
      <c r="M73" s="78">
        <f t="shared" si="21"/>
        <v>0</v>
      </c>
      <c r="N73" s="78">
        <f t="shared" si="21"/>
        <v>0</v>
      </c>
    </row>
    <row r="74" spans="1:14" s="5" customFormat="1" ht="15.75">
      <c r="A74" s="26" t="s">
        <v>67</v>
      </c>
      <c r="B74" s="3">
        <v>210</v>
      </c>
      <c r="C74" s="38" t="s">
        <v>29</v>
      </c>
      <c r="D74" s="98"/>
      <c r="E74" s="85">
        <f aca="true" t="shared" si="22" ref="E74:J74">SUM(E75:E77)</f>
        <v>0</v>
      </c>
      <c r="F74" s="96">
        <f t="shared" si="14"/>
        <v>0</v>
      </c>
      <c r="G74" s="85">
        <f t="shared" si="22"/>
        <v>0</v>
      </c>
      <c r="H74" s="85">
        <f t="shared" si="22"/>
        <v>0</v>
      </c>
      <c r="I74" s="85">
        <f t="shared" si="22"/>
        <v>0</v>
      </c>
      <c r="J74" s="85">
        <f t="shared" si="22"/>
        <v>0</v>
      </c>
      <c r="K74" s="85"/>
      <c r="L74" s="85">
        <f>SUM(L75:L77)</f>
        <v>0</v>
      </c>
      <c r="M74" s="85">
        <f>SUM(M75:M77)</f>
        <v>0</v>
      </c>
      <c r="N74" s="85">
        <f>SUM(N75:N77)</f>
        <v>0</v>
      </c>
    </row>
    <row r="75" spans="1:14" s="8" customFormat="1" ht="15.75">
      <c r="A75" s="24" t="s">
        <v>67</v>
      </c>
      <c r="B75" s="6">
        <v>211</v>
      </c>
      <c r="C75" s="37" t="s">
        <v>1</v>
      </c>
      <c r="D75" s="97"/>
      <c r="E75" s="83">
        <v>0</v>
      </c>
      <c r="F75" s="96">
        <f t="shared" si="14"/>
        <v>0</v>
      </c>
      <c r="G75" s="83"/>
      <c r="H75" s="83"/>
      <c r="I75" s="83"/>
      <c r="J75" s="83"/>
      <c r="K75" s="83"/>
      <c r="L75" s="83"/>
      <c r="M75" s="83"/>
      <c r="N75" s="83"/>
    </row>
    <row r="76" spans="1:14" s="8" customFormat="1" ht="15.75">
      <c r="A76" s="24" t="s">
        <v>67</v>
      </c>
      <c r="B76" s="6">
        <v>212</v>
      </c>
      <c r="C76" s="37" t="s">
        <v>2</v>
      </c>
      <c r="D76" s="97"/>
      <c r="E76" s="83"/>
      <c r="F76" s="96">
        <f t="shared" si="14"/>
        <v>0</v>
      </c>
      <c r="G76" s="83"/>
      <c r="H76" s="83"/>
      <c r="I76" s="83"/>
      <c r="J76" s="83"/>
      <c r="K76" s="83"/>
      <c r="L76" s="83"/>
      <c r="M76" s="83"/>
      <c r="N76" s="83"/>
    </row>
    <row r="77" spans="1:14" s="8" customFormat="1" ht="15.75">
      <c r="A77" s="24" t="s">
        <v>67</v>
      </c>
      <c r="B77" s="6">
        <v>213</v>
      </c>
      <c r="C77" s="37" t="s">
        <v>3</v>
      </c>
      <c r="D77" s="97"/>
      <c r="E77" s="83"/>
      <c r="F77" s="96">
        <f t="shared" si="14"/>
        <v>0</v>
      </c>
      <c r="G77" s="83"/>
      <c r="H77" s="83"/>
      <c r="I77" s="83"/>
      <c r="J77" s="83"/>
      <c r="K77" s="83"/>
      <c r="L77" s="83"/>
      <c r="M77" s="83"/>
      <c r="N77" s="83"/>
    </row>
    <row r="78" spans="1:14" s="5" customFormat="1" ht="15.75">
      <c r="A78" s="26" t="s">
        <v>67</v>
      </c>
      <c r="B78" s="3">
        <v>220</v>
      </c>
      <c r="C78" s="38" t="s">
        <v>4</v>
      </c>
      <c r="D78" s="98"/>
      <c r="E78" s="85">
        <f aca="true" t="shared" si="23" ref="E78:J78">SUM(E79:E85)</f>
        <v>0</v>
      </c>
      <c r="F78" s="96">
        <f t="shared" si="14"/>
        <v>680</v>
      </c>
      <c r="G78" s="85">
        <f t="shared" si="23"/>
        <v>0</v>
      </c>
      <c r="H78" s="85">
        <f t="shared" si="23"/>
        <v>0</v>
      </c>
      <c r="I78" s="85">
        <f t="shared" si="23"/>
        <v>0</v>
      </c>
      <c r="J78" s="85">
        <f t="shared" si="23"/>
        <v>680</v>
      </c>
      <c r="K78" s="85"/>
      <c r="L78" s="85">
        <f>SUM(L79:L85)</f>
        <v>0</v>
      </c>
      <c r="M78" s="85">
        <f>SUM(M79:M85)</f>
        <v>0</v>
      </c>
      <c r="N78" s="85">
        <f>SUM(N79:N85)</f>
        <v>0</v>
      </c>
    </row>
    <row r="79" spans="1:14" s="8" customFormat="1" ht="15.75">
      <c r="A79" s="24" t="s">
        <v>67</v>
      </c>
      <c r="B79" s="6">
        <v>221</v>
      </c>
      <c r="C79" s="37" t="s">
        <v>5</v>
      </c>
      <c r="D79" s="97"/>
      <c r="E79" s="83"/>
      <c r="F79" s="96">
        <f t="shared" si="14"/>
        <v>0</v>
      </c>
      <c r="G79" s="83"/>
      <c r="H79" s="83"/>
      <c r="I79" s="83"/>
      <c r="J79" s="83"/>
      <c r="K79" s="83"/>
      <c r="L79" s="83"/>
      <c r="M79" s="83"/>
      <c r="N79" s="83"/>
    </row>
    <row r="80" spans="1:14" s="8" customFormat="1" ht="15.75">
      <c r="A80" s="24" t="s">
        <v>67</v>
      </c>
      <c r="B80" s="6">
        <v>222</v>
      </c>
      <c r="C80" s="37" t="s">
        <v>6</v>
      </c>
      <c r="D80" s="97"/>
      <c r="E80" s="83"/>
      <c r="F80" s="96">
        <f t="shared" si="14"/>
        <v>0</v>
      </c>
      <c r="G80" s="83"/>
      <c r="H80" s="83"/>
      <c r="I80" s="83"/>
      <c r="J80" s="83"/>
      <c r="K80" s="83"/>
      <c r="L80" s="83"/>
      <c r="M80" s="83"/>
      <c r="N80" s="83"/>
    </row>
    <row r="81" spans="1:14" s="8" customFormat="1" ht="15.75">
      <c r="A81" s="24" t="s">
        <v>67</v>
      </c>
      <c r="B81" s="6">
        <v>223</v>
      </c>
      <c r="C81" s="37" t="s">
        <v>7</v>
      </c>
      <c r="D81" s="97"/>
      <c r="E81" s="83"/>
      <c r="F81" s="96">
        <f t="shared" si="14"/>
        <v>0</v>
      </c>
      <c r="G81" s="83"/>
      <c r="H81" s="83"/>
      <c r="I81" s="83"/>
      <c r="J81" s="83"/>
      <c r="K81" s="83"/>
      <c r="L81" s="83"/>
      <c r="M81" s="83"/>
      <c r="N81" s="83"/>
    </row>
    <row r="82" spans="1:14" s="8" customFormat="1" ht="15.75">
      <c r="A82" s="24" t="s">
        <v>67</v>
      </c>
      <c r="B82" s="6">
        <v>224</v>
      </c>
      <c r="C82" s="37" t="s">
        <v>8</v>
      </c>
      <c r="D82" s="97"/>
      <c r="E82" s="83"/>
      <c r="F82" s="96">
        <f t="shared" si="14"/>
        <v>0</v>
      </c>
      <c r="G82" s="83"/>
      <c r="H82" s="83"/>
      <c r="I82" s="83"/>
      <c r="J82" s="83"/>
      <c r="K82" s="83"/>
      <c r="L82" s="83"/>
      <c r="M82" s="83"/>
      <c r="N82" s="83"/>
    </row>
    <row r="83" spans="1:14" s="8" customFormat="1" ht="15.75">
      <c r="A83" s="24" t="s">
        <v>67</v>
      </c>
      <c r="B83" s="6">
        <v>225</v>
      </c>
      <c r="C83" s="37" t="s">
        <v>9</v>
      </c>
      <c r="D83" s="97"/>
      <c r="E83" s="83"/>
      <c r="F83" s="96">
        <f t="shared" si="14"/>
        <v>0</v>
      </c>
      <c r="G83" s="83"/>
      <c r="H83" s="83"/>
      <c r="I83" s="83"/>
      <c r="J83" s="83"/>
      <c r="K83" s="83"/>
      <c r="L83" s="83"/>
      <c r="M83" s="83"/>
      <c r="N83" s="83"/>
    </row>
    <row r="84" spans="1:14" s="8" customFormat="1" ht="15.75">
      <c r="A84" s="24" t="s">
        <v>67</v>
      </c>
      <c r="B84" s="6">
        <v>226</v>
      </c>
      <c r="C84" s="37" t="s">
        <v>10</v>
      </c>
      <c r="D84" s="97"/>
      <c r="E84" s="83"/>
      <c r="F84" s="96">
        <f t="shared" si="14"/>
        <v>0</v>
      </c>
      <c r="G84" s="83"/>
      <c r="H84" s="83"/>
      <c r="I84" s="83"/>
      <c r="J84" s="83"/>
      <c r="K84" s="83"/>
      <c r="L84" s="83"/>
      <c r="M84" s="83"/>
      <c r="N84" s="83"/>
    </row>
    <row r="85" spans="1:14" s="5" customFormat="1" ht="31.5">
      <c r="A85" s="26" t="s">
        <v>67</v>
      </c>
      <c r="B85" s="3">
        <v>251</v>
      </c>
      <c r="C85" s="37" t="s">
        <v>43</v>
      </c>
      <c r="D85" s="97"/>
      <c r="E85" s="85">
        <v>0</v>
      </c>
      <c r="F85" s="96">
        <f t="shared" si="14"/>
        <v>680</v>
      </c>
      <c r="G85" s="85"/>
      <c r="H85" s="85"/>
      <c r="I85" s="85"/>
      <c r="J85" s="85">
        <v>680</v>
      </c>
      <c r="K85" s="85"/>
      <c r="L85" s="85"/>
      <c r="M85" s="85"/>
      <c r="N85" s="85"/>
    </row>
    <row r="86" spans="1:14" s="5" customFormat="1" ht="31.5">
      <c r="A86" s="26" t="s">
        <v>67</v>
      </c>
      <c r="B86" s="3">
        <v>263</v>
      </c>
      <c r="C86" s="38" t="s">
        <v>45</v>
      </c>
      <c r="D86" s="98"/>
      <c r="E86" s="85">
        <v>0</v>
      </c>
      <c r="F86" s="96">
        <f t="shared" si="14"/>
        <v>0</v>
      </c>
      <c r="G86" s="85">
        <v>0</v>
      </c>
      <c r="H86" s="85">
        <v>0</v>
      </c>
      <c r="I86" s="85">
        <v>0</v>
      </c>
      <c r="J86" s="85">
        <v>0</v>
      </c>
      <c r="K86" s="85"/>
      <c r="L86" s="85">
        <v>0</v>
      </c>
      <c r="M86" s="85">
        <v>0</v>
      </c>
      <c r="N86" s="85">
        <v>0</v>
      </c>
    </row>
    <row r="87" spans="1:14" s="5" customFormat="1" ht="15.75">
      <c r="A87" s="26" t="s">
        <v>67</v>
      </c>
      <c r="B87" s="3">
        <v>290</v>
      </c>
      <c r="C87" s="38" t="s">
        <v>12</v>
      </c>
      <c r="D87" s="98"/>
      <c r="E87" s="85">
        <v>0</v>
      </c>
      <c r="F87" s="96">
        <f t="shared" si="14"/>
        <v>0</v>
      </c>
      <c r="G87" s="85">
        <v>0</v>
      </c>
      <c r="H87" s="85">
        <v>0</v>
      </c>
      <c r="I87" s="85">
        <v>0</v>
      </c>
      <c r="J87" s="85">
        <v>0</v>
      </c>
      <c r="K87" s="85"/>
      <c r="L87" s="85">
        <v>0</v>
      </c>
      <c r="M87" s="85">
        <v>0</v>
      </c>
      <c r="N87" s="85">
        <v>0</v>
      </c>
    </row>
    <row r="88" spans="1:14" s="5" customFormat="1" ht="15.75">
      <c r="A88" s="26" t="s">
        <v>67</v>
      </c>
      <c r="B88" s="3">
        <v>300</v>
      </c>
      <c r="C88" s="38" t="s">
        <v>13</v>
      </c>
      <c r="D88" s="98"/>
      <c r="E88" s="85">
        <f aca="true" t="shared" si="24" ref="E88:J88">SUM(E89:E90)</f>
        <v>0</v>
      </c>
      <c r="F88" s="96">
        <f t="shared" si="14"/>
        <v>0</v>
      </c>
      <c r="G88" s="85">
        <f t="shared" si="24"/>
        <v>0</v>
      </c>
      <c r="H88" s="85">
        <f t="shared" si="24"/>
        <v>0</v>
      </c>
      <c r="I88" s="85">
        <f t="shared" si="24"/>
        <v>0</v>
      </c>
      <c r="J88" s="85">
        <f t="shared" si="24"/>
        <v>0</v>
      </c>
      <c r="K88" s="85"/>
      <c r="L88" s="85">
        <f>SUM(L89:L90)</f>
        <v>0</v>
      </c>
      <c r="M88" s="85">
        <f>SUM(M89:M90)</f>
        <v>0</v>
      </c>
      <c r="N88" s="85">
        <f>SUM(N89:N90)</f>
        <v>0</v>
      </c>
    </row>
    <row r="89" spans="1:14" s="8" customFormat="1" ht="15.75">
      <c r="A89" s="24" t="s">
        <v>67</v>
      </c>
      <c r="B89" s="6">
        <v>310</v>
      </c>
      <c r="C89" s="37" t="s">
        <v>14</v>
      </c>
      <c r="D89" s="97"/>
      <c r="E89" s="83"/>
      <c r="F89" s="96">
        <f t="shared" si="14"/>
        <v>0</v>
      </c>
      <c r="G89" s="83"/>
      <c r="H89" s="83"/>
      <c r="I89" s="83"/>
      <c r="J89" s="83"/>
      <c r="K89" s="83"/>
      <c r="L89" s="83"/>
      <c r="M89" s="83"/>
      <c r="N89" s="83"/>
    </row>
    <row r="90" spans="1:14" s="8" customFormat="1" ht="15.75">
      <c r="A90" s="24" t="s">
        <v>67</v>
      </c>
      <c r="B90" s="6">
        <v>340</v>
      </c>
      <c r="C90" s="37" t="s">
        <v>15</v>
      </c>
      <c r="D90" s="97"/>
      <c r="E90" s="83"/>
      <c r="F90" s="96">
        <f t="shared" si="14"/>
        <v>0</v>
      </c>
      <c r="G90" s="83"/>
      <c r="H90" s="83"/>
      <c r="I90" s="83"/>
      <c r="J90" s="83"/>
      <c r="K90" s="83"/>
      <c r="L90" s="83"/>
      <c r="M90" s="83"/>
      <c r="N90" s="83"/>
    </row>
    <row r="91" spans="1:14" s="8" customFormat="1" ht="15.75">
      <c r="A91" s="25"/>
      <c r="B91" s="10"/>
      <c r="C91" s="9" t="s">
        <v>17</v>
      </c>
      <c r="D91" s="78">
        <f>D85</f>
        <v>0</v>
      </c>
      <c r="E91" s="78">
        <f>E85</f>
        <v>0</v>
      </c>
      <c r="F91" s="96">
        <f t="shared" si="14"/>
        <v>680</v>
      </c>
      <c r="G91" s="78">
        <f aca="true" t="shared" si="25" ref="G91:N91">SUM(G74,G78,G86,G87,G88)</f>
        <v>0</v>
      </c>
      <c r="H91" s="78">
        <f t="shared" si="25"/>
        <v>0</v>
      </c>
      <c r="I91" s="78">
        <f t="shared" si="25"/>
        <v>0</v>
      </c>
      <c r="J91" s="78">
        <f t="shared" si="25"/>
        <v>680</v>
      </c>
      <c r="K91" s="78">
        <f t="shared" si="25"/>
        <v>0</v>
      </c>
      <c r="L91" s="78">
        <f t="shared" si="25"/>
        <v>0</v>
      </c>
      <c r="M91" s="78">
        <f t="shared" si="25"/>
        <v>0</v>
      </c>
      <c r="N91" s="78">
        <f t="shared" si="25"/>
        <v>0</v>
      </c>
    </row>
    <row r="92" spans="1:14" s="11" customFormat="1" ht="15.75">
      <c r="A92" s="55" t="s">
        <v>85</v>
      </c>
      <c r="B92" s="30">
        <v>290</v>
      </c>
      <c r="C92" s="29" t="s">
        <v>86</v>
      </c>
      <c r="D92" s="76"/>
      <c r="E92" s="76">
        <v>400</v>
      </c>
      <c r="F92" s="79">
        <f t="shared" si="14"/>
        <v>400</v>
      </c>
      <c r="G92" s="76">
        <v>400</v>
      </c>
      <c r="H92" s="76">
        <v>0</v>
      </c>
      <c r="I92" s="76">
        <v>0</v>
      </c>
      <c r="J92" s="76">
        <v>0</v>
      </c>
      <c r="K92" s="76"/>
      <c r="L92" s="76">
        <v>0</v>
      </c>
      <c r="M92" s="76">
        <v>0</v>
      </c>
      <c r="N92" s="76">
        <v>0</v>
      </c>
    </row>
    <row r="93" spans="1:14" s="11" customFormat="1" ht="15.75">
      <c r="A93" s="55" t="s">
        <v>23</v>
      </c>
      <c r="B93" s="30">
        <v>231</v>
      </c>
      <c r="C93" s="29" t="s">
        <v>24</v>
      </c>
      <c r="D93" s="76"/>
      <c r="E93" s="76">
        <v>0</v>
      </c>
      <c r="F93" s="79">
        <f t="shared" si="14"/>
        <v>0</v>
      </c>
      <c r="G93" s="76">
        <v>0</v>
      </c>
      <c r="H93" s="76">
        <v>0</v>
      </c>
      <c r="I93" s="76">
        <v>0</v>
      </c>
      <c r="J93" s="76">
        <v>0</v>
      </c>
      <c r="K93" s="76"/>
      <c r="L93" s="76">
        <v>0</v>
      </c>
      <c r="M93" s="76">
        <v>0</v>
      </c>
      <c r="N93" s="76">
        <v>0</v>
      </c>
    </row>
    <row r="94" spans="1:14" s="11" customFormat="1" ht="15.75">
      <c r="A94" s="55" t="s">
        <v>23</v>
      </c>
      <c r="B94" s="30">
        <v>290</v>
      </c>
      <c r="C94" s="29" t="s">
        <v>25</v>
      </c>
      <c r="D94" s="76"/>
      <c r="E94" s="76"/>
      <c r="F94" s="79">
        <f t="shared" si="14"/>
        <v>10</v>
      </c>
      <c r="G94" s="76">
        <v>10</v>
      </c>
      <c r="H94" s="76">
        <v>0</v>
      </c>
      <c r="I94" s="76">
        <v>0</v>
      </c>
      <c r="J94" s="76">
        <v>0</v>
      </c>
      <c r="K94" s="76"/>
      <c r="L94" s="76">
        <v>0</v>
      </c>
      <c r="M94" s="76">
        <v>0</v>
      </c>
      <c r="N94" s="76">
        <v>0</v>
      </c>
    </row>
    <row r="95" spans="1:14" s="11" customFormat="1" ht="15.75">
      <c r="A95" s="55" t="s">
        <v>99</v>
      </c>
      <c r="B95" s="30">
        <v>290</v>
      </c>
      <c r="C95" s="29" t="s">
        <v>26</v>
      </c>
      <c r="D95" s="76"/>
      <c r="E95" s="76"/>
      <c r="F95" s="79">
        <f t="shared" si="14"/>
        <v>10</v>
      </c>
      <c r="G95" s="76">
        <v>10</v>
      </c>
      <c r="H95" s="76">
        <v>0</v>
      </c>
      <c r="I95" s="76">
        <v>0</v>
      </c>
      <c r="J95" s="76">
        <v>0</v>
      </c>
      <c r="K95" s="76"/>
      <c r="L95" s="76">
        <v>0</v>
      </c>
      <c r="M95" s="76">
        <v>0</v>
      </c>
      <c r="N95" s="76">
        <v>0</v>
      </c>
    </row>
    <row r="96" spans="1:14" s="11" customFormat="1" ht="15.75">
      <c r="A96" s="55" t="s">
        <v>99</v>
      </c>
      <c r="B96" s="30">
        <v>340</v>
      </c>
      <c r="C96" s="29" t="s">
        <v>26</v>
      </c>
      <c r="D96" s="76"/>
      <c r="E96" s="76">
        <v>0</v>
      </c>
      <c r="F96" s="79">
        <f aca="true" t="shared" si="26" ref="F96:F160">SUM(G96:N96)</f>
        <v>0.7</v>
      </c>
      <c r="G96" s="76">
        <v>0</v>
      </c>
      <c r="H96" s="76">
        <v>0</v>
      </c>
      <c r="I96" s="76">
        <v>0</v>
      </c>
      <c r="J96" s="76">
        <v>0</v>
      </c>
      <c r="K96" s="76">
        <v>0.7</v>
      </c>
      <c r="L96" s="76">
        <v>0</v>
      </c>
      <c r="M96" s="76">
        <v>0</v>
      </c>
      <c r="N96" s="76">
        <v>0</v>
      </c>
    </row>
    <row r="97" spans="1:14" s="17" customFormat="1" ht="18.75">
      <c r="A97" s="130" t="s">
        <v>27</v>
      </c>
      <c r="B97" s="131"/>
      <c r="C97" s="131"/>
      <c r="D97" s="78">
        <f aca="true" t="shared" si="27" ref="D97:J97">SUM(D32,D53,D73,D93,D94,D96,D95,D91,D92)</f>
        <v>0</v>
      </c>
      <c r="E97" s="78">
        <f>E32+E53+E73+E92</f>
        <v>12985</v>
      </c>
      <c r="F97" s="78">
        <f t="shared" si="26"/>
        <v>7812.400000000001</v>
      </c>
      <c r="G97" s="78">
        <f t="shared" si="27"/>
        <v>785</v>
      </c>
      <c r="H97" s="78">
        <f t="shared" si="27"/>
        <v>3770.1</v>
      </c>
      <c r="I97" s="78">
        <f t="shared" si="27"/>
        <v>1550</v>
      </c>
      <c r="J97" s="78">
        <f t="shared" si="27"/>
        <v>1706.6</v>
      </c>
      <c r="K97" s="78">
        <f>SUM(K32,K53,K73,K93,K94,K96,K95,K91,K92)</f>
        <v>0.7</v>
      </c>
      <c r="L97" s="78">
        <f>SUM(L32,L53,L73,L93,L94,L96,L95,L91,L92)</f>
        <v>0</v>
      </c>
      <c r="M97" s="78">
        <f>SUM(M32,M53,M73,M93,M94,M96,M95,M91,M92)</f>
        <v>0</v>
      </c>
      <c r="N97" s="78">
        <f>SUM(N32,N53,N73,N93,N94,N96,N95,N91,N92)</f>
        <v>0</v>
      </c>
    </row>
    <row r="98" spans="1:14" s="8" customFormat="1" ht="21.75" customHeight="1">
      <c r="A98" s="20" t="s">
        <v>21</v>
      </c>
      <c r="B98" s="12"/>
      <c r="C98" s="13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</row>
    <row r="99" spans="1:14" s="8" customFormat="1" ht="20.25" customHeight="1">
      <c r="A99" s="26" t="s">
        <v>22</v>
      </c>
      <c r="B99" s="3">
        <v>210</v>
      </c>
      <c r="C99" s="38" t="s">
        <v>29</v>
      </c>
      <c r="D99" s="82">
        <f aca="true" t="shared" si="28" ref="D99:N99">SUM(D100:D102)</f>
        <v>0</v>
      </c>
      <c r="E99" s="82">
        <f t="shared" si="28"/>
        <v>343</v>
      </c>
      <c r="F99" s="78">
        <f t="shared" si="26"/>
        <v>221.70000000000002</v>
      </c>
      <c r="G99" s="82">
        <f t="shared" si="28"/>
        <v>0</v>
      </c>
      <c r="H99" s="82">
        <f t="shared" si="28"/>
        <v>0</v>
      </c>
      <c r="I99" s="82">
        <f t="shared" si="28"/>
        <v>0</v>
      </c>
      <c r="J99" s="82">
        <f t="shared" si="28"/>
        <v>0</v>
      </c>
      <c r="K99" s="82">
        <f t="shared" si="28"/>
        <v>0</v>
      </c>
      <c r="L99" s="82">
        <f t="shared" si="28"/>
        <v>0</v>
      </c>
      <c r="M99" s="82">
        <f t="shared" si="28"/>
        <v>221.70000000000002</v>
      </c>
      <c r="N99" s="82">
        <f t="shared" si="28"/>
        <v>0</v>
      </c>
    </row>
    <row r="100" spans="1:14" s="8" customFormat="1" ht="15.75">
      <c r="A100" s="24" t="s">
        <v>22</v>
      </c>
      <c r="B100" s="6">
        <v>211</v>
      </c>
      <c r="C100" s="37" t="s">
        <v>1</v>
      </c>
      <c r="D100" s="97"/>
      <c r="E100" s="83">
        <v>234</v>
      </c>
      <c r="F100" s="96">
        <f t="shared" si="26"/>
        <v>170.3</v>
      </c>
      <c r="G100" s="83"/>
      <c r="H100" s="83"/>
      <c r="I100" s="83"/>
      <c r="J100" s="83"/>
      <c r="K100" s="83"/>
      <c r="L100" s="83"/>
      <c r="M100" s="83">
        <v>170.3</v>
      </c>
      <c r="N100" s="83"/>
    </row>
    <row r="101" spans="1:14" s="8" customFormat="1" ht="15.75">
      <c r="A101" s="24" t="s">
        <v>22</v>
      </c>
      <c r="B101" s="6">
        <v>212</v>
      </c>
      <c r="C101" s="37" t="s">
        <v>2</v>
      </c>
      <c r="D101" s="97"/>
      <c r="E101" s="83">
        <v>30</v>
      </c>
      <c r="F101" s="96">
        <f t="shared" si="26"/>
        <v>0</v>
      </c>
      <c r="G101" s="83"/>
      <c r="H101" s="83"/>
      <c r="I101" s="83"/>
      <c r="J101" s="83"/>
      <c r="K101" s="83"/>
      <c r="L101" s="83"/>
      <c r="M101" s="83"/>
      <c r="N101" s="83"/>
    </row>
    <row r="102" spans="1:14" s="8" customFormat="1" ht="15.75">
      <c r="A102" s="24" t="s">
        <v>22</v>
      </c>
      <c r="B102" s="6">
        <v>213</v>
      </c>
      <c r="C102" s="37" t="s">
        <v>3</v>
      </c>
      <c r="D102" s="97"/>
      <c r="E102" s="83">
        <v>79</v>
      </c>
      <c r="F102" s="96">
        <f t="shared" si="26"/>
        <v>51.4</v>
      </c>
      <c r="G102" s="83"/>
      <c r="H102" s="83"/>
      <c r="I102" s="83"/>
      <c r="J102" s="83"/>
      <c r="K102" s="83"/>
      <c r="L102" s="83"/>
      <c r="M102" s="83">
        <v>51.4</v>
      </c>
      <c r="N102" s="83"/>
    </row>
    <row r="103" spans="1:14" s="8" customFormat="1" ht="15.75">
      <c r="A103" s="26" t="s">
        <v>22</v>
      </c>
      <c r="B103" s="3">
        <v>220</v>
      </c>
      <c r="C103" s="38" t="s">
        <v>4</v>
      </c>
      <c r="D103" s="85">
        <f aca="true" t="shared" si="29" ref="D103:N103">SUM(D104:D109)</f>
        <v>0</v>
      </c>
      <c r="E103" s="85">
        <f t="shared" si="29"/>
        <v>5</v>
      </c>
      <c r="F103" s="78">
        <f t="shared" si="26"/>
        <v>13.8</v>
      </c>
      <c r="G103" s="85">
        <f t="shared" si="29"/>
        <v>0</v>
      </c>
      <c r="H103" s="85">
        <f t="shared" si="29"/>
        <v>0</v>
      </c>
      <c r="I103" s="85">
        <f t="shared" si="29"/>
        <v>0</v>
      </c>
      <c r="J103" s="85">
        <f t="shared" si="29"/>
        <v>0</v>
      </c>
      <c r="K103" s="85">
        <f t="shared" si="29"/>
        <v>0</v>
      </c>
      <c r="L103" s="85">
        <f t="shared" si="29"/>
        <v>0</v>
      </c>
      <c r="M103" s="85">
        <f t="shared" si="29"/>
        <v>13.8</v>
      </c>
      <c r="N103" s="85">
        <f t="shared" si="29"/>
        <v>0</v>
      </c>
    </row>
    <row r="104" spans="1:14" s="8" customFormat="1" ht="15.75">
      <c r="A104" s="24" t="s">
        <v>22</v>
      </c>
      <c r="B104" s="6">
        <v>221</v>
      </c>
      <c r="C104" s="37" t="s">
        <v>5</v>
      </c>
      <c r="D104" s="97">
        <v>0</v>
      </c>
      <c r="E104" s="83"/>
      <c r="F104" s="96">
        <f t="shared" si="26"/>
        <v>3.8</v>
      </c>
      <c r="G104" s="83"/>
      <c r="H104" s="83"/>
      <c r="I104" s="83"/>
      <c r="J104" s="83"/>
      <c r="K104" s="83"/>
      <c r="L104" s="80"/>
      <c r="M104" s="80">
        <v>3.8</v>
      </c>
      <c r="N104" s="80"/>
    </row>
    <row r="105" spans="1:14" s="8" customFormat="1" ht="15.75">
      <c r="A105" s="24" t="s">
        <v>22</v>
      </c>
      <c r="B105" s="6">
        <v>222</v>
      </c>
      <c r="C105" s="37" t="s">
        <v>6</v>
      </c>
      <c r="D105" s="97">
        <v>0</v>
      </c>
      <c r="E105" s="83">
        <v>5</v>
      </c>
      <c r="F105" s="96">
        <f t="shared" si="26"/>
        <v>4</v>
      </c>
      <c r="G105" s="83"/>
      <c r="H105" s="83"/>
      <c r="I105" s="83"/>
      <c r="J105" s="83"/>
      <c r="K105" s="83"/>
      <c r="L105" s="83"/>
      <c r="M105" s="83">
        <v>4</v>
      </c>
      <c r="N105" s="83"/>
    </row>
    <row r="106" spans="1:14" s="8" customFormat="1" ht="15.75">
      <c r="A106" s="24" t="s">
        <v>22</v>
      </c>
      <c r="B106" s="6">
        <v>223</v>
      </c>
      <c r="C106" s="37" t="s">
        <v>7</v>
      </c>
      <c r="D106" s="97"/>
      <c r="E106" s="83"/>
      <c r="F106" s="96">
        <f t="shared" si="26"/>
        <v>0</v>
      </c>
      <c r="G106" s="83"/>
      <c r="H106" s="83"/>
      <c r="I106" s="83"/>
      <c r="J106" s="83"/>
      <c r="K106" s="83"/>
      <c r="L106" s="83"/>
      <c r="M106" s="83"/>
      <c r="N106" s="83"/>
    </row>
    <row r="107" spans="1:14" s="8" customFormat="1" ht="15.75">
      <c r="A107" s="24" t="s">
        <v>22</v>
      </c>
      <c r="B107" s="6">
        <v>224</v>
      </c>
      <c r="C107" s="37" t="s">
        <v>8</v>
      </c>
      <c r="D107" s="97"/>
      <c r="E107" s="83"/>
      <c r="F107" s="96">
        <f t="shared" si="26"/>
        <v>6</v>
      </c>
      <c r="G107" s="83"/>
      <c r="H107" s="83"/>
      <c r="I107" s="83"/>
      <c r="J107" s="83"/>
      <c r="K107" s="83"/>
      <c r="L107" s="83"/>
      <c r="M107" s="83">
        <v>6</v>
      </c>
      <c r="N107" s="83"/>
    </row>
    <row r="108" spans="1:14" s="8" customFormat="1" ht="15.75">
      <c r="A108" s="24" t="s">
        <v>22</v>
      </c>
      <c r="B108" s="6">
        <v>225</v>
      </c>
      <c r="C108" s="37" t="s">
        <v>9</v>
      </c>
      <c r="D108" s="97"/>
      <c r="E108" s="83"/>
      <c r="F108" s="96">
        <f t="shared" si="26"/>
        <v>0</v>
      </c>
      <c r="G108" s="83"/>
      <c r="H108" s="83"/>
      <c r="I108" s="83"/>
      <c r="J108" s="83"/>
      <c r="K108" s="83"/>
      <c r="L108" s="83"/>
      <c r="M108" s="83"/>
      <c r="N108" s="83"/>
    </row>
    <row r="109" spans="1:14" s="8" customFormat="1" ht="15.75">
      <c r="A109" s="24" t="s">
        <v>22</v>
      </c>
      <c r="B109" s="6">
        <v>226</v>
      </c>
      <c r="C109" s="37" t="s">
        <v>10</v>
      </c>
      <c r="D109" s="97"/>
      <c r="E109" s="83"/>
      <c r="F109" s="96">
        <f t="shared" si="26"/>
        <v>0</v>
      </c>
      <c r="G109" s="83"/>
      <c r="H109" s="83"/>
      <c r="I109" s="83"/>
      <c r="J109" s="83"/>
      <c r="K109" s="83"/>
      <c r="L109" s="83"/>
      <c r="M109" s="83"/>
      <c r="N109" s="83"/>
    </row>
    <row r="110" spans="1:14" s="5" customFormat="1" ht="15.75">
      <c r="A110" s="26" t="s">
        <v>22</v>
      </c>
      <c r="B110" s="3">
        <v>300</v>
      </c>
      <c r="C110" s="38" t="s">
        <v>13</v>
      </c>
      <c r="D110" s="85">
        <f aca="true" t="shared" si="30" ref="D110:N110">SUM(D111:D112)</f>
        <v>0</v>
      </c>
      <c r="E110" s="85">
        <f t="shared" si="30"/>
        <v>2</v>
      </c>
      <c r="F110" s="78">
        <f t="shared" si="26"/>
        <v>2</v>
      </c>
      <c r="G110" s="85">
        <f t="shared" si="30"/>
        <v>0</v>
      </c>
      <c r="H110" s="85">
        <f t="shared" si="30"/>
        <v>0</v>
      </c>
      <c r="I110" s="85">
        <f t="shared" si="30"/>
        <v>0</v>
      </c>
      <c r="J110" s="85">
        <f t="shared" si="30"/>
        <v>0</v>
      </c>
      <c r="K110" s="85">
        <f t="shared" si="30"/>
        <v>0</v>
      </c>
      <c r="L110" s="85">
        <f t="shared" si="30"/>
        <v>0</v>
      </c>
      <c r="M110" s="85">
        <f t="shared" si="30"/>
        <v>2</v>
      </c>
      <c r="N110" s="85">
        <f t="shared" si="30"/>
        <v>0</v>
      </c>
    </row>
    <row r="111" spans="1:14" s="8" customFormat="1" ht="15.75">
      <c r="A111" s="24" t="s">
        <v>22</v>
      </c>
      <c r="B111" s="6">
        <v>310</v>
      </c>
      <c r="C111" s="37" t="s">
        <v>14</v>
      </c>
      <c r="D111" s="97"/>
      <c r="E111" s="83"/>
      <c r="F111" s="96">
        <f t="shared" si="26"/>
        <v>0</v>
      </c>
      <c r="G111" s="83"/>
      <c r="H111" s="83"/>
      <c r="I111" s="83"/>
      <c r="J111" s="83"/>
      <c r="K111" s="83"/>
      <c r="L111" s="83"/>
      <c r="M111" s="83"/>
      <c r="N111" s="83"/>
    </row>
    <row r="112" spans="1:14" s="8" customFormat="1" ht="15.75">
      <c r="A112" s="24" t="s">
        <v>22</v>
      </c>
      <c r="B112" s="6">
        <v>340</v>
      </c>
      <c r="C112" s="37" t="s">
        <v>15</v>
      </c>
      <c r="D112" s="97">
        <v>0</v>
      </c>
      <c r="E112" s="83">
        <v>2</v>
      </c>
      <c r="F112" s="96">
        <f t="shared" si="26"/>
        <v>2</v>
      </c>
      <c r="G112" s="83"/>
      <c r="H112" s="83"/>
      <c r="I112" s="83"/>
      <c r="J112" s="83"/>
      <c r="K112" s="83"/>
      <c r="L112" s="83"/>
      <c r="M112" s="83">
        <v>2</v>
      </c>
      <c r="N112" s="83"/>
    </row>
    <row r="113" spans="1:14" s="18" customFormat="1" ht="18.75">
      <c r="A113" s="130" t="s">
        <v>28</v>
      </c>
      <c r="B113" s="131"/>
      <c r="C113" s="131"/>
      <c r="D113" s="78">
        <f aca="true" t="shared" si="31" ref="D113:N113">SUM(D99,D103,D110)</f>
        <v>0</v>
      </c>
      <c r="E113" s="78">
        <f t="shared" si="31"/>
        <v>350</v>
      </c>
      <c r="F113" s="78">
        <f t="shared" si="26"/>
        <v>237.50000000000003</v>
      </c>
      <c r="G113" s="78">
        <f t="shared" si="31"/>
        <v>0</v>
      </c>
      <c r="H113" s="78">
        <f t="shared" si="31"/>
        <v>0</v>
      </c>
      <c r="I113" s="78">
        <f t="shared" si="31"/>
        <v>0</v>
      </c>
      <c r="J113" s="78">
        <f t="shared" si="31"/>
        <v>0</v>
      </c>
      <c r="K113" s="78">
        <f t="shared" si="31"/>
        <v>0</v>
      </c>
      <c r="L113" s="78">
        <f t="shared" si="31"/>
        <v>0</v>
      </c>
      <c r="M113" s="78">
        <f t="shared" si="31"/>
        <v>237.50000000000003</v>
      </c>
      <c r="N113" s="78">
        <f t="shared" si="31"/>
        <v>0</v>
      </c>
    </row>
    <row r="114" spans="1:14" s="31" customFormat="1" ht="31.5" customHeight="1">
      <c r="A114" s="134" t="s">
        <v>66</v>
      </c>
      <c r="B114" s="135"/>
      <c r="C114" s="136"/>
      <c r="D114" s="99"/>
      <c r="E114" s="76"/>
      <c r="F114" s="79"/>
      <c r="G114" s="76"/>
      <c r="H114" s="76"/>
      <c r="I114" s="76"/>
      <c r="J114" s="76"/>
      <c r="K114" s="76"/>
      <c r="L114" s="76"/>
      <c r="M114" s="76"/>
      <c r="N114" s="76"/>
    </row>
    <row r="115" spans="1:14" s="32" customFormat="1" ht="28.5" customHeight="1">
      <c r="A115" s="27" t="s">
        <v>68</v>
      </c>
      <c r="B115" s="16" t="s">
        <v>48</v>
      </c>
      <c r="C115" s="37" t="s">
        <v>134</v>
      </c>
      <c r="D115" s="97"/>
      <c r="E115" s="77">
        <v>104</v>
      </c>
      <c r="F115" s="96">
        <f t="shared" si="26"/>
        <v>0</v>
      </c>
      <c r="G115" s="77"/>
      <c r="H115" s="77"/>
      <c r="I115" s="77"/>
      <c r="J115" s="77"/>
      <c r="K115" s="77"/>
      <c r="L115" s="77"/>
      <c r="M115" s="77"/>
      <c r="N115" s="77"/>
    </row>
    <row r="116" spans="1:14" s="32" customFormat="1" ht="18" customHeight="1">
      <c r="A116" s="27" t="s">
        <v>65</v>
      </c>
      <c r="B116" s="16" t="s">
        <v>51</v>
      </c>
      <c r="C116" s="37" t="s">
        <v>73</v>
      </c>
      <c r="D116" s="97"/>
      <c r="E116" s="77"/>
      <c r="F116" s="96">
        <f t="shared" si="26"/>
        <v>0</v>
      </c>
      <c r="G116" s="77"/>
      <c r="H116" s="77"/>
      <c r="I116" s="77"/>
      <c r="J116" s="77"/>
      <c r="K116" s="77"/>
      <c r="L116" s="77"/>
      <c r="M116" s="77"/>
      <c r="N116" s="77"/>
    </row>
    <row r="117" spans="1:14" s="32" customFormat="1" ht="14.25" customHeight="1">
      <c r="A117" s="27" t="s">
        <v>65</v>
      </c>
      <c r="B117" s="16" t="s">
        <v>48</v>
      </c>
      <c r="C117" s="37" t="s">
        <v>73</v>
      </c>
      <c r="D117" s="97"/>
      <c r="E117" s="77"/>
      <c r="F117" s="96">
        <f t="shared" si="26"/>
        <v>0</v>
      </c>
      <c r="G117" s="77"/>
      <c r="H117" s="77"/>
      <c r="I117" s="77"/>
      <c r="J117" s="77"/>
      <c r="K117" s="77"/>
      <c r="L117" s="77"/>
      <c r="M117" s="77"/>
      <c r="N117" s="77"/>
    </row>
    <row r="118" spans="1:14" s="32" customFormat="1" ht="15.75" customHeight="1">
      <c r="A118" s="27" t="s">
        <v>65</v>
      </c>
      <c r="B118" s="16" t="s">
        <v>50</v>
      </c>
      <c r="C118" s="37" t="s">
        <v>73</v>
      </c>
      <c r="D118" s="97"/>
      <c r="E118" s="77"/>
      <c r="F118" s="96">
        <f t="shared" si="26"/>
        <v>0</v>
      </c>
      <c r="G118" s="77"/>
      <c r="H118" s="77"/>
      <c r="I118" s="77"/>
      <c r="J118" s="77"/>
      <c r="K118" s="77"/>
      <c r="L118" s="77"/>
      <c r="M118" s="77"/>
      <c r="N118" s="77"/>
    </row>
    <row r="119" spans="1:14" s="32" customFormat="1" ht="18" customHeight="1">
      <c r="A119" s="27" t="s">
        <v>65</v>
      </c>
      <c r="B119" s="16" t="s">
        <v>54</v>
      </c>
      <c r="C119" s="37" t="s">
        <v>73</v>
      </c>
      <c r="D119" s="97"/>
      <c r="E119" s="77"/>
      <c r="F119" s="96">
        <f t="shared" si="26"/>
        <v>0</v>
      </c>
      <c r="G119" s="77"/>
      <c r="H119" s="77"/>
      <c r="I119" s="77"/>
      <c r="J119" s="77"/>
      <c r="K119" s="77"/>
      <c r="L119" s="77"/>
      <c r="M119" s="77"/>
      <c r="N119" s="77"/>
    </row>
    <row r="120" spans="1:14" s="33" customFormat="1" ht="18.75">
      <c r="A120" s="130" t="s">
        <v>64</v>
      </c>
      <c r="B120" s="131"/>
      <c r="C120" s="131"/>
      <c r="D120" s="78">
        <f aca="true" t="shared" si="32" ref="D120:J120">SUM(D115:D119)</f>
        <v>0</v>
      </c>
      <c r="E120" s="78">
        <f t="shared" si="32"/>
        <v>104</v>
      </c>
      <c r="F120" s="78">
        <f t="shared" si="26"/>
        <v>0</v>
      </c>
      <c r="G120" s="78">
        <f t="shared" si="32"/>
        <v>0</v>
      </c>
      <c r="H120" s="78">
        <f t="shared" si="32"/>
        <v>0</v>
      </c>
      <c r="I120" s="78">
        <f t="shared" si="32"/>
        <v>0</v>
      </c>
      <c r="J120" s="78">
        <f t="shared" si="32"/>
        <v>0</v>
      </c>
      <c r="K120" s="78"/>
      <c r="L120" s="78">
        <f>SUM(L115:L119)</f>
        <v>0</v>
      </c>
      <c r="M120" s="78">
        <f>SUM(M115:M119)</f>
        <v>0</v>
      </c>
      <c r="N120" s="78">
        <f>SUM(N115:N119)</f>
        <v>0</v>
      </c>
    </row>
    <row r="121" spans="1:14" s="31" customFormat="1" ht="18.75">
      <c r="A121" s="127" t="s">
        <v>61</v>
      </c>
      <c r="B121" s="128"/>
      <c r="C121" s="129"/>
      <c r="D121" s="100"/>
      <c r="E121" s="76"/>
      <c r="F121" s="79"/>
      <c r="G121" s="76"/>
      <c r="H121" s="76"/>
      <c r="I121" s="76"/>
      <c r="J121" s="76"/>
      <c r="K121" s="76"/>
      <c r="L121" s="76"/>
      <c r="M121" s="76"/>
      <c r="N121" s="76"/>
    </row>
    <row r="122" spans="1:14" s="32" customFormat="1" ht="15.75">
      <c r="A122" s="27" t="s">
        <v>69</v>
      </c>
      <c r="B122" s="16" t="s">
        <v>70</v>
      </c>
      <c r="C122" s="19" t="s">
        <v>71</v>
      </c>
      <c r="D122" s="101"/>
      <c r="E122" s="77"/>
      <c r="F122" s="96">
        <f t="shared" si="26"/>
        <v>0</v>
      </c>
      <c r="G122" s="77"/>
      <c r="H122" s="77"/>
      <c r="I122" s="77"/>
      <c r="J122" s="77"/>
      <c r="K122" s="77"/>
      <c r="L122" s="77"/>
      <c r="M122" s="77"/>
      <c r="N122" s="77"/>
    </row>
    <row r="123" spans="1:14" s="32" customFormat="1" ht="15.75">
      <c r="A123" s="27" t="s">
        <v>62</v>
      </c>
      <c r="B123" s="16" t="s">
        <v>48</v>
      </c>
      <c r="C123" s="19" t="s">
        <v>72</v>
      </c>
      <c r="D123" s="101"/>
      <c r="E123" s="77"/>
      <c r="F123" s="96">
        <f t="shared" si="26"/>
        <v>0</v>
      </c>
      <c r="G123" s="77"/>
      <c r="H123" s="77"/>
      <c r="I123" s="77"/>
      <c r="J123" s="77"/>
      <c r="K123" s="77"/>
      <c r="L123" s="77"/>
      <c r="M123" s="77"/>
      <c r="N123" s="77"/>
    </row>
    <row r="124" spans="1:14" s="33" customFormat="1" ht="18.75">
      <c r="A124" s="130" t="s">
        <v>63</v>
      </c>
      <c r="B124" s="131"/>
      <c r="C124" s="131"/>
      <c r="D124" s="90"/>
      <c r="E124" s="78">
        <f aca="true" t="shared" si="33" ref="E124:J124">SUM(E122:E123)</f>
        <v>0</v>
      </c>
      <c r="F124" s="78">
        <f t="shared" si="26"/>
        <v>0</v>
      </c>
      <c r="G124" s="78">
        <f t="shared" si="33"/>
        <v>0</v>
      </c>
      <c r="H124" s="78">
        <f t="shared" si="33"/>
        <v>0</v>
      </c>
      <c r="I124" s="78">
        <f t="shared" si="33"/>
        <v>0</v>
      </c>
      <c r="J124" s="78">
        <f t="shared" si="33"/>
        <v>0</v>
      </c>
      <c r="K124" s="78"/>
      <c r="L124" s="78">
        <f>SUM(L122:L123)</f>
        <v>0</v>
      </c>
      <c r="M124" s="78">
        <f>SUM(M122:M123)</f>
        <v>0</v>
      </c>
      <c r="N124" s="78">
        <f>SUM(N122:N123)</f>
        <v>0</v>
      </c>
    </row>
    <row r="125" spans="1:14" ht="31.5" customHeight="1">
      <c r="A125" s="132" t="s">
        <v>61</v>
      </c>
      <c r="B125" s="133"/>
      <c r="C125" s="133"/>
      <c r="D125" s="91"/>
      <c r="E125" s="79"/>
      <c r="F125" s="79"/>
      <c r="G125" s="79"/>
      <c r="H125" s="79"/>
      <c r="I125" s="79"/>
      <c r="J125" s="79"/>
      <c r="K125" s="79"/>
      <c r="L125" s="79"/>
      <c r="M125" s="79"/>
      <c r="N125" s="79"/>
    </row>
    <row r="126" spans="1:14" s="49" customFormat="1" ht="19.5" customHeight="1">
      <c r="A126" s="35" t="s">
        <v>115</v>
      </c>
      <c r="B126" s="6">
        <v>211</v>
      </c>
      <c r="C126" s="37" t="s">
        <v>1</v>
      </c>
      <c r="D126" s="97"/>
      <c r="E126" s="83">
        <v>32</v>
      </c>
      <c r="F126" s="96">
        <f t="shared" si="26"/>
        <v>31</v>
      </c>
      <c r="G126" s="80"/>
      <c r="H126" s="80"/>
      <c r="I126" s="80"/>
      <c r="J126" s="80"/>
      <c r="K126" s="80"/>
      <c r="L126" s="80"/>
      <c r="M126" s="80"/>
      <c r="N126" s="80">
        <v>31</v>
      </c>
    </row>
    <row r="127" spans="1:14" s="49" customFormat="1" ht="19.5" customHeight="1">
      <c r="A127" s="35" t="s">
        <v>115</v>
      </c>
      <c r="B127" s="6">
        <v>213</v>
      </c>
      <c r="C127" s="37" t="s">
        <v>3</v>
      </c>
      <c r="D127" s="97"/>
      <c r="E127" s="83">
        <v>10</v>
      </c>
      <c r="F127" s="96">
        <f t="shared" si="26"/>
        <v>9.4</v>
      </c>
      <c r="G127" s="80"/>
      <c r="H127" s="80"/>
      <c r="I127" s="80"/>
      <c r="J127" s="80"/>
      <c r="K127" s="80"/>
      <c r="L127" s="80"/>
      <c r="M127" s="80"/>
      <c r="N127" s="80">
        <v>9.4</v>
      </c>
    </row>
    <row r="128" spans="1:14" s="47" customFormat="1" ht="18.75">
      <c r="A128" s="35" t="s">
        <v>111</v>
      </c>
      <c r="B128" s="6">
        <v>310</v>
      </c>
      <c r="C128" s="37" t="s">
        <v>14</v>
      </c>
      <c r="D128" s="97"/>
      <c r="E128" s="83"/>
      <c r="F128" s="96">
        <f t="shared" si="26"/>
        <v>0</v>
      </c>
      <c r="G128" s="81"/>
      <c r="H128" s="81"/>
      <c r="I128" s="80"/>
      <c r="J128" s="81"/>
      <c r="K128" s="81"/>
      <c r="L128" s="81"/>
      <c r="M128" s="81"/>
      <c r="N128" s="81"/>
    </row>
    <row r="129" spans="1:14" s="47" customFormat="1" ht="18.75">
      <c r="A129" s="35" t="s">
        <v>115</v>
      </c>
      <c r="B129" s="6">
        <v>340</v>
      </c>
      <c r="C129" s="37" t="s">
        <v>15</v>
      </c>
      <c r="D129" s="97"/>
      <c r="E129" s="83">
        <v>2</v>
      </c>
      <c r="F129" s="96">
        <f t="shared" si="26"/>
        <v>2</v>
      </c>
      <c r="G129" s="81"/>
      <c r="H129" s="81"/>
      <c r="I129" s="80"/>
      <c r="J129" s="81"/>
      <c r="K129" s="81"/>
      <c r="L129" s="80"/>
      <c r="M129" s="80"/>
      <c r="N129" s="80">
        <v>2</v>
      </c>
    </row>
    <row r="130" spans="1:14" s="47" customFormat="1" ht="20.25" customHeight="1">
      <c r="A130" s="41" t="s">
        <v>119</v>
      </c>
      <c r="B130" s="6">
        <v>225</v>
      </c>
      <c r="C130" s="4" t="s">
        <v>150</v>
      </c>
      <c r="D130" s="97"/>
      <c r="E130" s="83">
        <v>400</v>
      </c>
      <c r="F130" s="96">
        <f t="shared" si="26"/>
        <v>0</v>
      </c>
      <c r="G130" s="80"/>
      <c r="H130" s="81"/>
      <c r="I130" s="80"/>
      <c r="J130" s="81"/>
      <c r="K130" s="81"/>
      <c r="L130" s="80"/>
      <c r="M130" s="80"/>
      <c r="N130" s="80"/>
    </row>
    <row r="131" spans="1:14" s="47" customFormat="1" ht="22.5" customHeight="1">
      <c r="A131" s="41" t="s">
        <v>119</v>
      </c>
      <c r="B131" s="6">
        <v>225</v>
      </c>
      <c r="C131" s="66" t="s">
        <v>181</v>
      </c>
      <c r="D131" s="97"/>
      <c r="E131" s="83">
        <v>1431</v>
      </c>
      <c r="F131" s="96">
        <f t="shared" si="26"/>
        <v>1540</v>
      </c>
      <c r="G131" s="80"/>
      <c r="H131" s="81"/>
      <c r="I131" s="80"/>
      <c r="J131" s="81"/>
      <c r="K131" s="81"/>
      <c r="L131" s="80">
        <v>1540</v>
      </c>
      <c r="M131" s="80"/>
      <c r="N131" s="80"/>
    </row>
    <row r="132" spans="1:14" s="47" customFormat="1" ht="24.75" customHeight="1">
      <c r="A132" s="41" t="s">
        <v>119</v>
      </c>
      <c r="B132" s="6">
        <v>226</v>
      </c>
      <c r="C132" s="66" t="s">
        <v>177</v>
      </c>
      <c r="D132" s="97"/>
      <c r="E132" s="83">
        <v>400</v>
      </c>
      <c r="F132" s="96"/>
      <c r="G132" s="80"/>
      <c r="H132" s="81"/>
      <c r="I132" s="80"/>
      <c r="J132" s="81"/>
      <c r="K132" s="81"/>
      <c r="L132" s="80"/>
      <c r="M132" s="80"/>
      <c r="N132" s="80"/>
    </row>
    <row r="133" spans="1:14" s="47" customFormat="1" ht="36.75" customHeight="1">
      <c r="A133" s="41" t="s">
        <v>62</v>
      </c>
      <c r="B133" s="6">
        <v>251</v>
      </c>
      <c r="C133" s="38" t="s">
        <v>120</v>
      </c>
      <c r="D133" s="97"/>
      <c r="E133" s="83"/>
      <c r="F133" s="96">
        <f t="shared" si="26"/>
        <v>0</v>
      </c>
      <c r="G133" s="80"/>
      <c r="H133" s="81"/>
      <c r="I133" s="80"/>
      <c r="J133" s="81"/>
      <c r="K133" s="81"/>
      <c r="L133" s="80"/>
      <c r="M133" s="80"/>
      <c r="N133" s="80"/>
    </row>
    <row r="134" spans="1:14" s="18" customFormat="1" ht="18.75">
      <c r="A134" s="130" t="s">
        <v>63</v>
      </c>
      <c r="B134" s="131"/>
      <c r="C134" s="131"/>
      <c r="D134" s="78">
        <f aca="true" t="shared" si="34" ref="D134:K134">D126+D127+D128+D129+D133+D130</f>
        <v>0</v>
      </c>
      <c r="E134" s="78">
        <f>E126+E127+E128+E129+E130+E131+E132+E133</f>
        <v>2275</v>
      </c>
      <c r="F134" s="78">
        <f t="shared" si="26"/>
        <v>1582.4</v>
      </c>
      <c r="G134" s="78">
        <f t="shared" si="34"/>
        <v>0</v>
      </c>
      <c r="H134" s="78">
        <f t="shared" si="34"/>
        <v>0</v>
      </c>
      <c r="I134" s="78">
        <f t="shared" si="34"/>
        <v>0</v>
      </c>
      <c r="J134" s="78">
        <f t="shared" si="34"/>
        <v>0</v>
      </c>
      <c r="K134" s="78">
        <f t="shared" si="34"/>
        <v>0</v>
      </c>
      <c r="L134" s="78">
        <f>L126+L127+L128+L129+L133+L130+L131</f>
        <v>1540</v>
      </c>
      <c r="M134" s="78">
        <f>M126+M127+M128+M129+M133+M130</f>
        <v>0</v>
      </c>
      <c r="N134" s="78">
        <f>N126+N127+N128+N129+N133+N130</f>
        <v>42.4</v>
      </c>
    </row>
    <row r="135" spans="1:14" ht="19.5" customHeight="1">
      <c r="A135" s="20" t="s">
        <v>30</v>
      </c>
      <c r="B135" s="12"/>
      <c r="C135" s="13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</row>
    <row r="136" spans="1:14" s="34" customFormat="1" ht="16.5" customHeight="1">
      <c r="A136" s="35"/>
      <c r="B136" s="35"/>
      <c r="C136" s="14" t="s">
        <v>92</v>
      </c>
      <c r="D136" s="82">
        <f aca="true" t="shared" si="35" ref="D136:J136">SUM(D138:D144,D145,D146,D137)</f>
        <v>0</v>
      </c>
      <c r="E136" s="82">
        <f t="shared" si="35"/>
        <v>0</v>
      </c>
      <c r="F136" s="78">
        <f t="shared" si="26"/>
        <v>0</v>
      </c>
      <c r="G136" s="82">
        <f t="shared" si="35"/>
        <v>0</v>
      </c>
      <c r="H136" s="82">
        <f t="shared" si="35"/>
        <v>0</v>
      </c>
      <c r="I136" s="82">
        <f t="shared" si="35"/>
        <v>0</v>
      </c>
      <c r="J136" s="82">
        <f t="shared" si="35"/>
        <v>0</v>
      </c>
      <c r="K136" s="81"/>
      <c r="L136" s="80"/>
      <c r="M136" s="80"/>
      <c r="N136" s="80"/>
    </row>
    <row r="137" spans="1:14" s="34" customFormat="1" ht="56.25" customHeight="1">
      <c r="A137" s="35" t="s">
        <v>91</v>
      </c>
      <c r="B137" s="35" t="s">
        <v>51</v>
      </c>
      <c r="C137" s="66" t="s">
        <v>146</v>
      </c>
      <c r="D137" s="77"/>
      <c r="E137" s="77"/>
      <c r="F137" s="96">
        <f t="shared" si="26"/>
        <v>0</v>
      </c>
      <c r="G137" s="80">
        <v>0</v>
      </c>
      <c r="H137" s="82"/>
      <c r="I137" s="82"/>
      <c r="J137" s="82"/>
      <c r="K137" s="81"/>
      <c r="L137" s="81"/>
      <c r="M137" s="81"/>
      <c r="N137" s="81"/>
    </row>
    <row r="138" spans="1:14" s="34" customFormat="1" ht="51" customHeight="1">
      <c r="A138" s="35" t="s">
        <v>91</v>
      </c>
      <c r="B138" s="35" t="s">
        <v>51</v>
      </c>
      <c r="C138" s="53" t="s">
        <v>152</v>
      </c>
      <c r="D138" s="94"/>
      <c r="E138" s="77"/>
      <c r="F138" s="96">
        <f t="shared" si="26"/>
        <v>0</v>
      </c>
      <c r="G138" s="77"/>
      <c r="H138" s="77"/>
      <c r="I138" s="77"/>
      <c r="J138" s="77"/>
      <c r="K138" s="80"/>
      <c r="L138" s="80"/>
      <c r="M138" s="80"/>
      <c r="N138" s="80"/>
    </row>
    <row r="139" spans="1:14" s="34" customFormat="1" ht="50.25" customHeight="1">
      <c r="A139" s="35" t="s">
        <v>91</v>
      </c>
      <c r="B139" s="35" t="s">
        <v>48</v>
      </c>
      <c r="C139" s="53" t="s">
        <v>153</v>
      </c>
      <c r="D139" s="94"/>
      <c r="E139" s="77"/>
      <c r="F139" s="96">
        <f t="shared" si="26"/>
        <v>0</v>
      </c>
      <c r="G139" s="77"/>
      <c r="H139" s="77"/>
      <c r="I139" s="77"/>
      <c r="J139" s="77"/>
      <c r="K139" s="81"/>
      <c r="L139" s="81"/>
      <c r="M139" s="81"/>
      <c r="N139" s="81"/>
    </row>
    <row r="140" spans="1:14" s="34" customFormat="1" ht="49.5" customHeight="1">
      <c r="A140" s="35" t="str">
        <f>$A$141</f>
        <v>05.01</v>
      </c>
      <c r="B140" s="35" t="s">
        <v>50</v>
      </c>
      <c r="C140" s="53" t="s">
        <v>154</v>
      </c>
      <c r="D140" s="94"/>
      <c r="E140" s="77"/>
      <c r="F140" s="96">
        <f t="shared" si="26"/>
        <v>0</v>
      </c>
      <c r="G140" s="77"/>
      <c r="H140" s="77"/>
      <c r="I140" s="77"/>
      <c r="J140" s="77"/>
      <c r="K140" s="82"/>
      <c r="L140" s="82"/>
      <c r="M140" s="82"/>
      <c r="N140" s="82"/>
    </row>
    <row r="141" spans="1:14" s="34" customFormat="1" ht="18.75" customHeight="1">
      <c r="A141" s="35" t="s">
        <v>91</v>
      </c>
      <c r="B141" s="35" t="s">
        <v>51</v>
      </c>
      <c r="C141" s="15" t="s">
        <v>100</v>
      </c>
      <c r="D141" s="77"/>
      <c r="E141" s="77"/>
      <c r="F141" s="96">
        <f t="shared" si="26"/>
        <v>0</v>
      </c>
      <c r="G141" s="77"/>
      <c r="H141" s="77"/>
      <c r="I141" s="77"/>
      <c r="J141" s="77"/>
      <c r="K141" s="82"/>
      <c r="L141" s="82"/>
      <c r="M141" s="82"/>
      <c r="N141" s="82"/>
    </row>
    <row r="142" spans="1:14" s="34" customFormat="1" ht="16.5" customHeight="1">
      <c r="A142" s="35" t="s">
        <v>91</v>
      </c>
      <c r="B142" s="35" t="s">
        <v>51</v>
      </c>
      <c r="C142" s="15" t="s">
        <v>55</v>
      </c>
      <c r="D142" s="77"/>
      <c r="E142" s="77"/>
      <c r="F142" s="96">
        <f t="shared" si="26"/>
        <v>0</v>
      </c>
      <c r="G142" s="77"/>
      <c r="H142" s="77"/>
      <c r="I142" s="77"/>
      <c r="J142" s="77"/>
      <c r="K142" s="77"/>
      <c r="L142" s="77"/>
      <c r="M142" s="77"/>
      <c r="N142" s="77"/>
    </row>
    <row r="143" spans="1:14" s="34" customFormat="1" ht="16.5" customHeight="1">
      <c r="A143" s="35" t="s">
        <v>91</v>
      </c>
      <c r="B143" s="35" t="s">
        <v>51</v>
      </c>
      <c r="C143" s="15" t="s">
        <v>96</v>
      </c>
      <c r="D143" s="77"/>
      <c r="E143" s="77"/>
      <c r="F143" s="96">
        <f t="shared" si="26"/>
        <v>0</v>
      </c>
      <c r="G143" s="77"/>
      <c r="H143" s="77"/>
      <c r="I143" s="77"/>
      <c r="J143" s="77"/>
      <c r="K143" s="77"/>
      <c r="L143" s="77"/>
      <c r="M143" s="77"/>
      <c r="N143" s="77"/>
    </row>
    <row r="144" spans="1:14" s="34" customFormat="1" ht="60.75" customHeight="1">
      <c r="A144" s="35"/>
      <c r="B144" s="35"/>
      <c r="C144" s="53"/>
      <c r="D144" s="94"/>
      <c r="E144" s="77"/>
      <c r="F144" s="96">
        <f t="shared" si="26"/>
        <v>0</v>
      </c>
      <c r="G144" s="77"/>
      <c r="H144" s="77"/>
      <c r="I144" s="77"/>
      <c r="J144" s="77"/>
      <c r="K144" s="77"/>
      <c r="L144" s="77"/>
      <c r="M144" s="77"/>
      <c r="N144" s="77"/>
    </row>
    <row r="145" spans="1:14" s="34" customFormat="1" ht="48" customHeight="1">
      <c r="A145" s="35" t="s">
        <v>91</v>
      </c>
      <c r="B145" s="35" t="s">
        <v>48</v>
      </c>
      <c r="C145" s="53" t="s">
        <v>124</v>
      </c>
      <c r="D145" s="94"/>
      <c r="E145" s="77">
        <v>0</v>
      </c>
      <c r="F145" s="96">
        <f t="shared" si="26"/>
        <v>0</v>
      </c>
      <c r="G145" s="77"/>
      <c r="H145" s="77"/>
      <c r="I145" s="77"/>
      <c r="J145" s="77"/>
      <c r="K145" s="77"/>
      <c r="L145" s="77"/>
      <c r="M145" s="77"/>
      <c r="N145" s="77"/>
    </row>
    <row r="146" spans="1:14" s="34" customFormat="1" ht="57.75" customHeight="1">
      <c r="A146" s="35" t="str">
        <f>$A$141</f>
        <v>05.01</v>
      </c>
      <c r="B146" s="35" t="s">
        <v>50</v>
      </c>
      <c r="C146" s="53" t="s">
        <v>151</v>
      </c>
      <c r="D146" s="94"/>
      <c r="E146" s="77"/>
      <c r="F146" s="96">
        <f t="shared" si="26"/>
        <v>0</v>
      </c>
      <c r="G146" s="77"/>
      <c r="H146" s="77"/>
      <c r="I146" s="77"/>
      <c r="J146" s="77"/>
      <c r="K146" s="77"/>
      <c r="L146" s="77"/>
      <c r="M146" s="77"/>
      <c r="N146" s="77"/>
    </row>
    <row r="147" spans="1:14" s="34" customFormat="1" ht="20.25" customHeight="1">
      <c r="A147" s="35"/>
      <c r="B147" s="35"/>
      <c r="C147" s="14" t="s">
        <v>93</v>
      </c>
      <c r="D147" s="82"/>
      <c r="E147" s="82">
        <f>SUM(E148:E153,E154,E155)</f>
        <v>0</v>
      </c>
      <c r="F147" s="96">
        <f t="shared" si="26"/>
        <v>0</v>
      </c>
      <c r="G147" s="82">
        <f>SUM(G148:G153,G154)</f>
        <v>0</v>
      </c>
      <c r="H147" s="82">
        <f>SUM(H148:H153,H154)</f>
        <v>0</v>
      </c>
      <c r="I147" s="82">
        <f>SUM(I148:I153,I154)</f>
        <v>0</v>
      </c>
      <c r="J147" s="82">
        <f>SUM(J148:J153,J154)</f>
        <v>0</v>
      </c>
      <c r="K147" s="77"/>
      <c r="L147" s="77"/>
      <c r="M147" s="77"/>
      <c r="N147" s="77"/>
    </row>
    <row r="148" spans="1:14" s="34" customFormat="1" ht="48" customHeight="1">
      <c r="A148" s="35"/>
      <c r="B148" s="35"/>
      <c r="C148" s="53"/>
      <c r="D148" s="84"/>
      <c r="E148" s="77"/>
      <c r="F148" s="96">
        <f t="shared" si="26"/>
        <v>0</v>
      </c>
      <c r="G148" s="77"/>
      <c r="H148" s="77"/>
      <c r="I148" s="77"/>
      <c r="J148" s="77"/>
      <c r="K148" s="77"/>
      <c r="L148" s="77"/>
      <c r="M148" s="77"/>
      <c r="N148" s="77"/>
    </row>
    <row r="149" spans="1:14" s="34" customFormat="1" ht="21" customHeight="1">
      <c r="A149" s="35"/>
      <c r="B149" s="35"/>
      <c r="C149" s="15"/>
      <c r="D149" s="77"/>
      <c r="E149" s="77"/>
      <c r="F149" s="96">
        <f t="shared" si="26"/>
        <v>0</v>
      </c>
      <c r="G149" s="77"/>
      <c r="H149" s="77"/>
      <c r="I149" s="77"/>
      <c r="J149" s="77"/>
      <c r="K149" s="77"/>
      <c r="L149" s="77"/>
      <c r="M149" s="77"/>
      <c r="N149" s="77"/>
    </row>
    <row r="150" spans="1:14" s="34" customFormat="1" ht="16.5" customHeight="1">
      <c r="A150" s="35"/>
      <c r="B150" s="35"/>
      <c r="C150" s="15"/>
      <c r="D150" s="77"/>
      <c r="E150" s="77"/>
      <c r="F150" s="96">
        <f t="shared" si="26"/>
        <v>0</v>
      </c>
      <c r="G150" s="77"/>
      <c r="H150" s="77"/>
      <c r="I150" s="77"/>
      <c r="J150" s="77"/>
      <c r="K150" s="77"/>
      <c r="L150" s="77"/>
      <c r="M150" s="77"/>
      <c r="N150" s="77"/>
    </row>
    <row r="151" spans="1:14" s="34" customFormat="1" ht="16.5" customHeight="1">
      <c r="A151" s="35"/>
      <c r="B151" s="35"/>
      <c r="C151" s="15"/>
      <c r="D151" s="77"/>
      <c r="E151" s="77"/>
      <c r="F151" s="96">
        <f t="shared" si="26"/>
        <v>0</v>
      </c>
      <c r="G151" s="77"/>
      <c r="H151" s="77"/>
      <c r="I151" s="77"/>
      <c r="J151" s="77"/>
      <c r="K151" s="82"/>
      <c r="L151" s="82">
        <f>SUM(L152:L157,L158)</f>
        <v>0</v>
      </c>
      <c r="M151" s="82">
        <f>SUM(M152:M157,M158)</f>
        <v>0</v>
      </c>
      <c r="N151" s="82">
        <f>SUM(N152:N157,N158)</f>
        <v>0</v>
      </c>
    </row>
    <row r="152" spans="1:14" s="34" customFormat="1" ht="16.5" customHeight="1">
      <c r="A152" s="35"/>
      <c r="B152" s="35"/>
      <c r="C152" s="15"/>
      <c r="D152" s="77"/>
      <c r="E152" s="77"/>
      <c r="F152" s="96">
        <f t="shared" si="26"/>
        <v>0</v>
      </c>
      <c r="G152" s="77"/>
      <c r="H152" s="77"/>
      <c r="I152" s="77"/>
      <c r="J152" s="77"/>
      <c r="K152" s="77"/>
      <c r="L152" s="77"/>
      <c r="M152" s="77"/>
      <c r="N152" s="77"/>
    </row>
    <row r="153" spans="1:14" s="34" customFormat="1" ht="46.5" customHeight="1">
      <c r="A153" s="35"/>
      <c r="B153" s="35"/>
      <c r="C153" s="53"/>
      <c r="D153" s="84"/>
      <c r="E153" s="83"/>
      <c r="F153" s="96">
        <f t="shared" si="26"/>
        <v>0</v>
      </c>
      <c r="G153" s="83"/>
      <c r="H153" s="83"/>
      <c r="I153" s="83"/>
      <c r="J153" s="83"/>
      <c r="K153" s="77"/>
      <c r="L153" s="77"/>
      <c r="M153" s="77"/>
      <c r="N153" s="77"/>
    </row>
    <row r="154" spans="1:14" s="34" customFormat="1" ht="48" customHeight="1">
      <c r="A154" s="35" t="s">
        <v>52</v>
      </c>
      <c r="B154" s="35" t="s">
        <v>50</v>
      </c>
      <c r="C154" s="53" t="s">
        <v>113</v>
      </c>
      <c r="D154" s="84"/>
      <c r="E154" s="83">
        <v>0</v>
      </c>
      <c r="F154" s="96">
        <f t="shared" si="26"/>
        <v>0</v>
      </c>
      <c r="G154" s="83"/>
      <c r="H154" s="83"/>
      <c r="I154" s="83"/>
      <c r="J154" s="83"/>
      <c r="K154" s="77"/>
      <c r="L154" s="77"/>
      <c r="M154" s="77"/>
      <c r="N154" s="77"/>
    </row>
    <row r="155" spans="1:14" s="34" customFormat="1" ht="51.75" customHeight="1">
      <c r="A155" s="35" t="s">
        <v>52</v>
      </c>
      <c r="B155" s="35" t="s">
        <v>54</v>
      </c>
      <c r="C155" s="53" t="s">
        <v>114</v>
      </c>
      <c r="D155" s="84"/>
      <c r="E155" s="83">
        <v>0</v>
      </c>
      <c r="F155" s="96">
        <f t="shared" si="26"/>
        <v>0</v>
      </c>
      <c r="G155" s="83"/>
      <c r="H155" s="83"/>
      <c r="I155" s="83"/>
      <c r="J155" s="83"/>
      <c r="K155" s="77"/>
      <c r="L155" s="77"/>
      <c r="M155" s="77"/>
      <c r="N155" s="77"/>
    </row>
    <row r="156" spans="1:14" s="34" customFormat="1" ht="18" customHeight="1">
      <c r="A156" s="41"/>
      <c r="B156" s="35"/>
      <c r="C156" s="14" t="s">
        <v>94</v>
      </c>
      <c r="D156" s="85">
        <f aca="true" t="shared" si="36" ref="D156:M156">D157+D158+D162+D164+D167+D180+D181+D182+D184+D185</f>
        <v>0</v>
      </c>
      <c r="E156" s="85">
        <f t="shared" si="36"/>
        <v>1219</v>
      </c>
      <c r="F156" s="78">
        <f t="shared" si="26"/>
        <v>370</v>
      </c>
      <c r="G156" s="85">
        <f t="shared" si="36"/>
        <v>220</v>
      </c>
      <c r="H156" s="85">
        <f t="shared" si="36"/>
        <v>0</v>
      </c>
      <c r="I156" s="85">
        <f t="shared" si="36"/>
        <v>0</v>
      </c>
      <c r="J156" s="85">
        <f t="shared" si="36"/>
        <v>150</v>
      </c>
      <c r="K156" s="85">
        <f t="shared" si="36"/>
        <v>0</v>
      </c>
      <c r="L156" s="85">
        <f t="shared" si="36"/>
        <v>0</v>
      </c>
      <c r="M156" s="85">
        <f t="shared" si="36"/>
        <v>0</v>
      </c>
      <c r="N156" s="77"/>
    </row>
    <row r="157" spans="1:14" s="34" customFormat="1" ht="27.75" customHeight="1">
      <c r="A157" s="24" t="s">
        <v>33</v>
      </c>
      <c r="B157" s="6">
        <v>223</v>
      </c>
      <c r="C157" s="37" t="s">
        <v>122</v>
      </c>
      <c r="D157" s="83"/>
      <c r="E157" s="83"/>
      <c r="F157" s="96">
        <f t="shared" si="26"/>
        <v>0</v>
      </c>
      <c r="G157" s="85"/>
      <c r="H157" s="85"/>
      <c r="I157" s="85"/>
      <c r="J157" s="85"/>
      <c r="K157" s="85"/>
      <c r="L157" s="85"/>
      <c r="M157" s="85"/>
      <c r="N157" s="85"/>
    </row>
    <row r="158" spans="1:14" s="8" customFormat="1" ht="17.25" customHeight="1">
      <c r="A158" s="24" t="s">
        <v>33</v>
      </c>
      <c r="B158" s="6">
        <v>223</v>
      </c>
      <c r="C158" s="7" t="s">
        <v>56</v>
      </c>
      <c r="D158" s="83"/>
      <c r="E158" s="83">
        <v>407</v>
      </c>
      <c r="F158" s="96">
        <f t="shared" si="26"/>
        <v>340</v>
      </c>
      <c r="G158" s="83">
        <v>190</v>
      </c>
      <c r="H158" s="83"/>
      <c r="I158" s="83"/>
      <c r="J158" s="83">
        <v>150</v>
      </c>
      <c r="K158" s="83"/>
      <c r="L158" s="83"/>
      <c r="M158" s="83"/>
      <c r="N158" s="83"/>
    </row>
    <row r="159" spans="1:14" s="8" customFormat="1" ht="18" customHeight="1">
      <c r="A159" s="24" t="s">
        <v>33</v>
      </c>
      <c r="B159" s="6">
        <v>225</v>
      </c>
      <c r="C159" s="7" t="s">
        <v>56</v>
      </c>
      <c r="D159" s="83"/>
      <c r="E159" s="83">
        <v>200</v>
      </c>
      <c r="F159" s="96">
        <f t="shared" si="26"/>
        <v>0</v>
      </c>
      <c r="G159" s="83"/>
      <c r="H159" s="83"/>
      <c r="I159" s="83"/>
      <c r="J159" s="83"/>
      <c r="K159" s="83"/>
      <c r="L159" s="83"/>
      <c r="M159" s="83"/>
      <c r="N159" s="83"/>
    </row>
    <row r="160" spans="1:14" s="8" customFormat="1" ht="17.25" customHeight="1">
      <c r="A160" s="24" t="s">
        <v>33</v>
      </c>
      <c r="B160" s="6">
        <v>226</v>
      </c>
      <c r="C160" s="7" t="s">
        <v>56</v>
      </c>
      <c r="D160" s="83"/>
      <c r="E160" s="83"/>
      <c r="F160" s="96">
        <f t="shared" si="26"/>
        <v>0</v>
      </c>
      <c r="G160" s="83"/>
      <c r="H160" s="83"/>
      <c r="I160" s="83"/>
      <c r="J160" s="83"/>
      <c r="K160" s="83"/>
      <c r="L160" s="83"/>
      <c r="M160" s="83"/>
      <c r="N160" s="83"/>
    </row>
    <row r="161" spans="1:14" s="8" customFormat="1" ht="17.25" customHeight="1">
      <c r="A161" s="24" t="s">
        <v>33</v>
      </c>
      <c r="B161" s="6">
        <v>310</v>
      </c>
      <c r="C161" s="7" t="s">
        <v>56</v>
      </c>
      <c r="D161" s="83"/>
      <c r="E161" s="83"/>
      <c r="F161" s="96">
        <f aca="true" t="shared" si="37" ref="F161:F226">SUM(G161:N161)</f>
        <v>0</v>
      </c>
      <c r="G161" s="83"/>
      <c r="H161" s="83"/>
      <c r="I161" s="83"/>
      <c r="J161" s="83"/>
      <c r="K161" s="84"/>
      <c r="L161" s="84"/>
      <c r="M161" s="84"/>
      <c r="N161" s="84"/>
    </row>
    <row r="162" spans="1:14" s="8" customFormat="1" ht="17.25" customHeight="1">
      <c r="A162" s="24" t="s">
        <v>33</v>
      </c>
      <c r="B162" s="6">
        <v>225</v>
      </c>
      <c r="C162" s="7" t="s">
        <v>56</v>
      </c>
      <c r="D162" s="83"/>
      <c r="E162" s="83"/>
      <c r="F162" s="96">
        <f t="shared" si="37"/>
        <v>0</v>
      </c>
      <c r="G162" s="83"/>
      <c r="H162" s="83"/>
      <c r="I162" s="83"/>
      <c r="J162" s="83"/>
      <c r="K162" s="83"/>
      <c r="L162" s="83"/>
      <c r="M162" s="83"/>
      <c r="N162" s="83"/>
    </row>
    <row r="163" spans="1:14" s="8" customFormat="1" ht="17.25" customHeight="1">
      <c r="A163" s="24" t="s">
        <v>33</v>
      </c>
      <c r="B163" s="6">
        <v>226</v>
      </c>
      <c r="C163" s="7" t="s">
        <v>56</v>
      </c>
      <c r="D163" s="83"/>
      <c r="E163" s="83"/>
      <c r="F163" s="96">
        <f t="shared" si="37"/>
        <v>0</v>
      </c>
      <c r="G163" s="83"/>
      <c r="H163" s="83"/>
      <c r="I163" s="83"/>
      <c r="J163" s="83"/>
      <c r="K163" s="85"/>
      <c r="L163" s="85"/>
      <c r="M163" s="85"/>
      <c r="N163" s="85"/>
    </row>
    <row r="164" spans="1:14" s="8" customFormat="1" ht="17.25" customHeight="1">
      <c r="A164" s="24" t="s">
        <v>33</v>
      </c>
      <c r="B164" s="6">
        <v>340</v>
      </c>
      <c r="C164" s="7" t="s">
        <v>56</v>
      </c>
      <c r="D164" s="83"/>
      <c r="E164" s="83">
        <v>150</v>
      </c>
      <c r="F164" s="96">
        <f t="shared" si="37"/>
        <v>30</v>
      </c>
      <c r="G164" s="83">
        <v>30</v>
      </c>
      <c r="H164" s="83"/>
      <c r="I164" s="83"/>
      <c r="J164" s="83"/>
      <c r="K164" s="85"/>
      <c r="L164" s="85"/>
      <c r="M164" s="85"/>
      <c r="N164" s="85"/>
    </row>
    <row r="165" spans="1:14" s="8" customFormat="1" ht="17.25" customHeight="1">
      <c r="A165" s="24" t="s">
        <v>33</v>
      </c>
      <c r="B165" s="6">
        <v>222</v>
      </c>
      <c r="C165" s="7" t="s">
        <v>57</v>
      </c>
      <c r="D165" s="83"/>
      <c r="E165" s="83"/>
      <c r="F165" s="96">
        <f t="shared" si="37"/>
        <v>0</v>
      </c>
      <c r="G165" s="83"/>
      <c r="H165" s="83"/>
      <c r="I165" s="83"/>
      <c r="J165" s="83"/>
      <c r="K165" s="83"/>
      <c r="L165" s="83"/>
      <c r="M165" s="83"/>
      <c r="N165" s="83"/>
    </row>
    <row r="166" spans="1:14" s="8" customFormat="1" ht="17.25" customHeight="1">
      <c r="A166" s="24" t="s">
        <v>33</v>
      </c>
      <c r="B166" s="6">
        <v>310</v>
      </c>
      <c r="C166" s="7" t="s">
        <v>56</v>
      </c>
      <c r="D166" s="83"/>
      <c r="E166" s="83"/>
      <c r="F166" s="96">
        <f t="shared" si="37"/>
        <v>0</v>
      </c>
      <c r="G166" s="83"/>
      <c r="H166" s="83"/>
      <c r="I166" s="83"/>
      <c r="J166" s="83"/>
      <c r="K166" s="83"/>
      <c r="L166" s="83"/>
      <c r="M166" s="83"/>
      <c r="N166" s="83"/>
    </row>
    <row r="167" spans="1:14" s="8" customFormat="1" ht="17.25" customHeight="1">
      <c r="A167" s="24" t="s">
        <v>33</v>
      </c>
      <c r="B167" s="6">
        <v>225</v>
      </c>
      <c r="C167" s="7" t="s">
        <v>57</v>
      </c>
      <c r="D167" s="83"/>
      <c r="E167" s="83"/>
      <c r="F167" s="96">
        <f t="shared" si="37"/>
        <v>0</v>
      </c>
      <c r="G167" s="83"/>
      <c r="H167" s="83"/>
      <c r="I167" s="83"/>
      <c r="J167" s="83"/>
      <c r="K167" s="83"/>
      <c r="L167" s="83"/>
      <c r="M167" s="83"/>
      <c r="N167" s="83"/>
    </row>
    <row r="168" spans="1:14" s="8" customFormat="1" ht="17.25" customHeight="1">
      <c r="A168" s="24" t="s">
        <v>33</v>
      </c>
      <c r="B168" s="6">
        <v>226</v>
      </c>
      <c r="C168" s="7" t="s">
        <v>57</v>
      </c>
      <c r="D168" s="83"/>
      <c r="E168" s="83"/>
      <c r="F168" s="96">
        <f t="shared" si="37"/>
        <v>0</v>
      </c>
      <c r="G168" s="83"/>
      <c r="H168" s="83"/>
      <c r="I168" s="83"/>
      <c r="J168" s="83"/>
      <c r="K168" s="83"/>
      <c r="L168" s="83"/>
      <c r="M168" s="83"/>
      <c r="N168" s="83"/>
    </row>
    <row r="169" spans="1:14" s="8" customFormat="1" ht="17.25" customHeight="1">
      <c r="A169" s="24" t="s">
        <v>33</v>
      </c>
      <c r="B169" s="6">
        <v>340</v>
      </c>
      <c r="C169" s="7" t="s">
        <v>57</v>
      </c>
      <c r="D169" s="83"/>
      <c r="E169" s="83"/>
      <c r="F169" s="96">
        <f t="shared" si="37"/>
        <v>0</v>
      </c>
      <c r="G169" s="83"/>
      <c r="H169" s="83"/>
      <c r="I169" s="83"/>
      <c r="J169" s="83"/>
      <c r="K169" s="83"/>
      <c r="L169" s="83"/>
      <c r="M169" s="83"/>
      <c r="N169" s="83"/>
    </row>
    <row r="170" spans="1:14" s="8" customFormat="1" ht="17.25" customHeight="1">
      <c r="A170" s="24" t="s">
        <v>33</v>
      </c>
      <c r="B170" s="6">
        <v>225</v>
      </c>
      <c r="C170" s="7" t="s">
        <v>95</v>
      </c>
      <c r="D170" s="83"/>
      <c r="E170" s="83"/>
      <c r="F170" s="96">
        <f t="shared" si="37"/>
        <v>0</v>
      </c>
      <c r="G170" s="83"/>
      <c r="H170" s="83"/>
      <c r="I170" s="83"/>
      <c r="J170" s="83"/>
      <c r="K170" s="83"/>
      <c r="L170" s="83"/>
      <c r="M170" s="83"/>
      <c r="N170" s="83"/>
    </row>
    <row r="171" spans="1:14" s="8" customFormat="1" ht="17.25" customHeight="1">
      <c r="A171" s="24" t="s">
        <v>33</v>
      </c>
      <c r="B171" s="6">
        <v>340</v>
      </c>
      <c r="C171" s="7" t="s">
        <v>95</v>
      </c>
      <c r="D171" s="83"/>
      <c r="E171" s="83"/>
      <c r="F171" s="96">
        <f t="shared" si="37"/>
        <v>0</v>
      </c>
      <c r="G171" s="83"/>
      <c r="H171" s="83"/>
      <c r="I171" s="83"/>
      <c r="J171" s="83"/>
      <c r="K171" s="83"/>
      <c r="L171" s="83"/>
      <c r="M171" s="83"/>
      <c r="N171" s="83"/>
    </row>
    <row r="172" spans="1:14" s="8" customFormat="1" ht="17.25" customHeight="1">
      <c r="A172" s="24" t="s">
        <v>33</v>
      </c>
      <c r="B172" s="6">
        <v>225</v>
      </c>
      <c r="C172" s="7" t="s">
        <v>58</v>
      </c>
      <c r="D172" s="83"/>
      <c r="E172" s="83"/>
      <c r="F172" s="96">
        <f t="shared" si="37"/>
        <v>0</v>
      </c>
      <c r="G172" s="83"/>
      <c r="H172" s="83"/>
      <c r="I172" s="83"/>
      <c r="J172" s="83"/>
      <c r="K172" s="83"/>
      <c r="L172" s="83"/>
      <c r="M172" s="83"/>
      <c r="N172" s="83"/>
    </row>
    <row r="173" spans="1:14" s="8" customFormat="1" ht="17.25" customHeight="1">
      <c r="A173" s="24" t="s">
        <v>33</v>
      </c>
      <c r="B173" s="6">
        <v>226</v>
      </c>
      <c r="C173" s="7" t="s">
        <v>58</v>
      </c>
      <c r="D173" s="83"/>
      <c r="E173" s="83"/>
      <c r="F173" s="96">
        <f t="shared" si="37"/>
        <v>0</v>
      </c>
      <c r="G173" s="83"/>
      <c r="H173" s="83"/>
      <c r="I173" s="83"/>
      <c r="J173" s="83"/>
      <c r="K173" s="83"/>
      <c r="L173" s="83"/>
      <c r="M173" s="83"/>
      <c r="N173" s="83"/>
    </row>
    <row r="174" spans="1:14" s="8" customFormat="1" ht="17.25" customHeight="1">
      <c r="A174" s="24" t="s">
        <v>33</v>
      </c>
      <c r="B174" s="6">
        <v>340</v>
      </c>
      <c r="C174" s="7" t="s">
        <v>58</v>
      </c>
      <c r="D174" s="83"/>
      <c r="E174" s="83"/>
      <c r="F174" s="96">
        <f t="shared" si="37"/>
        <v>0</v>
      </c>
      <c r="G174" s="83"/>
      <c r="H174" s="83"/>
      <c r="I174" s="83"/>
      <c r="J174" s="83"/>
      <c r="K174" s="83"/>
      <c r="L174" s="83"/>
      <c r="M174" s="83"/>
      <c r="N174" s="83"/>
    </row>
    <row r="175" spans="1:14" s="8" customFormat="1" ht="17.25" customHeight="1">
      <c r="A175" s="24" t="s">
        <v>33</v>
      </c>
      <c r="B175" s="6">
        <v>222</v>
      </c>
      <c r="C175" s="7" t="s">
        <v>53</v>
      </c>
      <c r="D175" s="83"/>
      <c r="E175" s="83"/>
      <c r="F175" s="96">
        <f t="shared" si="37"/>
        <v>0</v>
      </c>
      <c r="G175" s="83"/>
      <c r="H175" s="83"/>
      <c r="I175" s="83"/>
      <c r="J175" s="83"/>
      <c r="K175" s="83"/>
      <c r="L175" s="83"/>
      <c r="M175" s="83"/>
      <c r="N175" s="83"/>
    </row>
    <row r="176" spans="1:14" s="8" customFormat="1" ht="17.25" customHeight="1">
      <c r="A176" s="24" t="s">
        <v>33</v>
      </c>
      <c r="B176" s="6">
        <v>226</v>
      </c>
      <c r="C176" s="7" t="s">
        <v>110</v>
      </c>
      <c r="D176" s="83"/>
      <c r="E176" s="83"/>
      <c r="F176" s="96">
        <f t="shared" si="37"/>
        <v>0</v>
      </c>
      <c r="G176" s="83"/>
      <c r="H176" s="83"/>
      <c r="I176" s="83"/>
      <c r="J176" s="83"/>
      <c r="K176" s="83"/>
      <c r="L176" s="83"/>
      <c r="M176" s="83"/>
      <c r="N176" s="83"/>
    </row>
    <row r="177" spans="1:14" s="8" customFormat="1" ht="17.25" customHeight="1">
      <c r="A177" s="24" t="s">
        <v>33</v>
      </c>
      <c r="B177" s="6">
        <v>340</v>
      </c>
      <c r="C177" s="7" t="s">
        <v>57</v>
      </c>
      <c r="D177" s="83"/>
      <c r="E177" s="83"/>
      <c r="F177" s="96">
        <f t="shared" si="37"/>
        <v>0</v>
      </c>
      <c r="G177" s="83"/>
      <c r="H177" s="83"/>
      <c r="I177" s="83"/>
      <c r="J177" s="83"/>
      <c r="K177" s="83"/>
      <c r="L177" s="83"/>
      <c r="M177" s="83"/>
      <c r="N177" s="83"/>
    </row>
    <row r="178" spans="1:14" s="8" customFormat="1" ht="17.25" customHeight="1">
      <c r="A178" s="24" t="s">
        <v>33</v>
      </c>
      <c r="B178" s="6">
        <v>225</v>
      </c>
      <c r="C178" s="7" t="s">
        <v>58</v>
      </c>
      <c r="D178" s="83"/>
      <c r="E178" s="83"/>
      <c r="F178" s="96">
        <f t="shared" si="37"/>
        <v>0</v>
      </c>
      <c r="G178" s="83"/>
      <c r="H178" s="83"/>
      <c r="I178" s="83"/>
      <c r="J178" s="83"/>
      <c r="K178" s="83"/>
      <c r="L178" s="83"/>
      <c r="M178" s="83"/>
      <c r="N178" s="83"/>
    </row>
    <row r="179" spans="1:14" s="8" customFormat="1" ht="17.25" customHeight="1">
      <c r="A179" s="24" t="s">
        <v>33</v>
      </c>
      <c r="B179" s="6">
        <v>340</v>
      </c>
      <c r="C179" s="7" t="s">
        <v>58</v>
      </c>
      <c r="D179" s="83"/>
      <c r="E179" s="83"/>
      <c r="F179" s="96">
        <f t="shared" si="37"/>
        <v>0</v>
      </c>
      <c r="G179" s="83"/>
      <c r="H179" s="83"/>
      <c r="I179" s="83"/>
      <c r="J179" s="83"/>
      <c r="K179" s="83"/>
      <c r="L179" s="83"/>
      <c r="M179" s="83"/>
      <c r="N179" s="83"/>
    </row>
    <row r="180" spans="1:14" s="8" customFormat="1" ht="17.25" customHeight="1">
      <c r="A180" s="24" t="s">
        <v>33</v>
      </c>
      <c r="B180" s="6">
        <v>225</v>
      </c>
      <c r="C180" s="7" t="s">
        <v>53</v>
      </c>
      <c r="D180" s="83"/>
      <c r="E180" s="83">
        <v>166</v>
      </c>
      <c r="F180" s="96">
        <f t="shared" si="37"/>
        <v>0</v>
      </c>
      <c r="G180" s="83"/>
      <c r="H180" s="83"/>
      <c r="I180" s="83"/>
      <c r="J180" s="83"/>
      <c r="K180" s="83"/>
      <c r="L180" s="83"/>
      <c r="M180" s="83"/>
      <c r="N180" s="83"/>
    </row>
    <row r="181" spans="1:14" s="8" customFormat="1" ht="17.25" customHeight="1">
      <c r="A181" s="24" t="s">
        <v>33</v>
      </c>
      <c r="B181" s="6">
        <v>226</v>
      </c>
      <c r="C181" s="7" t="s">
        <v>53</v>
      </c>
      <c r="D181" s="83"/>
      <c r="E181" s="83"/>
      <c r="F181" s="96">
        <f t="shared" si="37"/>
        <v>0</v>
      </c>
      <c r="G181" s="83"/>
      <c r="H181" s="83"/>
      <c r="I181" s="83"/>
      <c r="J181" s="83"/>
      <c r="K181" s="83"/>
      <c r="L181" s="83"/>
      <c r="M181" s="83"/>
      <c r="N181" s="83"/>
    </row>
    <row r="182" spans="1:14" s="8" customFormat="1" ht="17.25" customHeight="1">
      <c r="A182" s="24" t="s">
        <v>33</v>
      </c>
      <c r="B182" s="6">
        <v>290</v>
      </c>
      <c r="C182" s="7" t="s">
        <v>53</v>
      </c>
      <c r="D182" s="83"/>
      <c r="E182" s="83"/>
      <c r="F182" s="96">
        <f t="shared" si="37"/>
        <v>0</v>
      </c>
      <c r="G182" s="83"/>
      <c r="H182" s="83"/>
      <c r="I182" s="83"/>
      <c r="J182" s="83"/>
      <c r="K182" s="83"/>
      <c r="L182" s="83"/>
      <c r="M182" s="83"/>
      <c r="N182" s="83"/>
    </row>
    <row r="183" spans="1:14" s="8" customFormat="1" ht="17.25" customHeight="1">
      <c r="A183" s="24" t="s">
        <v>33</v>
      </c>
      <c r="B183" s="6">
        <v>310</v>
      </c>
      <c r="C183" s="7" t="s">
        <v>53</v>
      </c>
      <c r="D183" s="83"/>
      <c r="E183" s="83"/>
      <c r="F183" s="96">
        <f t="shared" si="37"/>
        <v>0</v>
      </c>
      <c r="G183" s="83"/>
      <c r="H183" s="83"/>
      <c r="I183" s="83"/>
      <c r="J183" s="83"/>
      <c r="K183" s="83"/>
      <c r="L183" s="83"/>
      <c r="M183" s="83"/>
      <c r="N183" s="83"/>
    </row>
    <row r="184" spans="1:14" s="8" customFormat="1" ht="17.25" customHeight="1">
      <c r="A184" s="24" t="s">
        <v>33</v>
      </c>
      <c r="B184" s="6">
        <v>310</v>
      </c>
      <c r="C184" s="7" t="s">
        <v>116</v>
      </c>
      <c r="D184" s="83"/>
      <c r="E184" s="83"/>
      <c r="F184" s="96">
        <f t="shared" si="37"/>
        <v>0</v>
      </c>
      <c r="G184" s="83"/>
      <c r="H184" s="83"/>
      <c r="I184" s="83"/>
      <c r="J184" s="83"/>
      <c r="K184" s="83"/>
      <c r="L184" s="83"/>
      <c r="M184" s="83"/>
      <c r="N184" s="83"/>
    </row>
    <row r="185" spans="1:14" s="8" customFormat="1" ht="17.25" customHeight="1">
      <c r="A185" s="24" t="s">
        <v>33</v>
      </c>
      <c r="B185" s="6">
        <v>340</v>
      </c>
      <c r="C185" s="7" t="s">
        <v>53</v>
      </c>
      <c r="D185" s="83"/>
      <c r="E185" s="83">
        <v>496</v>
      </c>
      <c r="F185" s="96">
        <f t="shared" si="37"/>
        <v>0</v>
      </c>
      <c r="G185" s="83"/>
      <c r="H185" s="83"/>
      <c r="I185" s="83"/>
      <c r="J185" s="83"/>
      <c r="K185" s="83"/>
      <c r="L185" s="83"/>
      <c r="M185" s="83"/>
      <c r="N185" s="83"/>
    </row>
    <row r="186" spans="1:14" s="18" customFormat="1" ht="18.75">
      <c r="A186" s="130" t="s">
        <v>31</v>
      </c>
      <c r="B186" s="131"/>
      <c r="C186" s="131"/>
      <c r="D186" s="78">
        <f aca="true" t="shared" si="38" ref="D186:N186">SUM(D156,D147,D136)</f>
        <v>0</v>
      </c>
      <c r="E186" s="78">
        <f>E158+E159+E164+E180+E185</f>
        <v>1419</v>
      </c>
      <c r="F186" s="78">
        <f t="shared" si="37"/>
        <v>370</v>
      </c>
      <c r="G186" s="78">
        <f t="shared" si="38"/>
        <v>220</v>
      </c>
      <c r="H186" s="78">
        <f t="shared" si="38"/>
        <v>0</v>
      </c>
      <c r="I186" s="78">
        <f t="shared" si="38"/>
        <v>0</v>
      </c>
      <c r="J186" s="78">
        <f t="shared" si="38"/>
        <v>150</v>
      </c>
      <c r="K186" s="78">
        <f t="shared" si="38"/>
        <v>0</v>
      </c>
      <c r="L186" s="78">
        <f t="shared" si="38"/>
        <v>0</v>
      </c>
      <c r="M186" s="78">
        <f t="shared" si="38"/>
        <v>0</v>
      </c>
      <c r="N186" s="78">
        <f t="shared" si="38"/>
        <v>0</v>
      </c>
    </row>
    <row r="187" spans="1:14" s="31" customFormat="1" ht="18.75">
      <c r="A187" s="127" t="s">
        <v>82</v>
      </c>
      <c r="B187" s="128"/>
      <c r="C187" s="129"/>
      <c r="D187" s="100"/>
      <c r="E187" s="76"/>
      <c r="F187" s="79"/>
      <c r="G187" s="76"/>
      <c r="H187" s="76"/>
      <c r="I187" s="76"/>
      <c r="J187" s="76"/>
      <c r="K187" s="76"/>
      <c r="L187" s="76"/>
      <c r="M187" s="76"/>
      <c r="N187" s="76"/>
    </row>
    <row r="188" spans="1:14" s="32" customFormat="1" ht="18" customHeight="1">
      <c r="A188" s="27" t="s">
        <v>83</v>
      </c>
      <c r="B188" s="16" t="s">
        <v>51</v>
      </c>
      <c r="C188" s="19" t="s">
        <v>89</v>
      </c>
      <c r="D188" s="101"/>
      <c r="E188" s="77"/>
      <c r="F188" s="96">
        <f t="shared" si="37"/>
        <v>0</v>
      </c>
      <c r="G188" s="77"/>
      <c r="H188" s="77"/>
      <c r="I188" s="77"/>
      <c r="J188" s="77"/>
      <c r="K188" s="83"/>
      <c r="L188" s="83"/>
      <c r="M188" s="83"/>
      <c r="N188" s="83"/>
    </row>
    <row r="189" spans="1:14" s="32" customFormat="1" ht="15.75">
      <c r="A189" s="27" t="s">
        <v>83</v>
      </c>
      <c r="B189" s="16" t="s">
        <v>48</v>
      </c>
      <c r="C189" s="19" t="s">
        <v>90</v>
      </c>
      <c r="D189" s="101"/>
      <c r="E189" s="77"/>
      <c r="F189" s="96">
        <f t="shared" si="37"/>
        <v>0</v>
      </c>
      <c r="G189" s="77"/>
      <c r="H189" s="77"/>
      <c r="I189" s="77"/>
      <c r="J189" s="77"/>
      <c r="K189" s="83"/>
      <c r="L189" s="83"/>
      <c r="M189" s="83"/>
      <c r="N189" s="83"/>
    </row>
    <row r="190" spans="1:14" s="32" customFormat="1" ht="15.75">
      <c r="A190" s="27" t="s">
        <v>83</v>
      </c>
      <c r="B190" s="16" t="s">
        <v>50</v>
      </c>
      <c r="C190" s="19" t="s">
        <v>90</v>
      </c>
      <c r="D190" s="101"/>
      <c r="E190" s="77"/>
      <c r="F190" s="96">
        <f t="shared" si="37"/>
        <v>0</v>
      </c>
      <c r="G190" s="77"/>
      <c r="H190" s="77"/>
      <c r="I190" s="77"/>
      <c r="J190" s="77"/>
      <c r="K190" s="83"/>
      <c r="L190" s="83"/>
      <c r="M190" s="83"/>
      <c r="N190" s="83"/>
    </row>
    <row r="191" spans="1:14" s="33" customFormat="1" ht="18.75">
      <c r="A191" s="130" t="s">
        <v>84</v>
      </c>
      <c r="B191" s="131"/>
      <c r="C191" s="131"/>
      <c r="D191" s="90"/>
      <c r="E191" s="78">
        <f aca="true" t="shared" si="39" ref="E191:N191">SUM(E188:E190)</f>
        <v>0</v>
      </c>
      <c r="F191" s="78">
        <f t="shared" si="37"/>
        <v>0</v>
      </c>
      <c r="G191" s="78">
        <f t="shared" si="39"/>
        <v>0</v>
      </c>
      <c r="H191" s="78">
        <f t="shared" si="39"/>
        <v>0</v>
      </c>
      <c r="I191" s="78">
        <f t="shared" si="39"/>
        <v>0</v>
      </c>
      <c r="J191" s="78">
        <f t="shared" si="39"/>
        <v>0</v>
      </c>
      <c r="K191" s="78">
        <f t="shared" si="39"/>
        <v>0</v>
      </c>
      <c r="L191" s="78">
        <f t="shared" si="39"/>
        <v>0</v>
      </c>
      <c r="M191" s="78">
        <f t="shared" si="39"/>
        <v>0</v>
      </c>
      <c r="N191" s="78">
        <f t="shared" si="39"/>
        <v>0</v>
      </c>
    </row>
    <row r="192" spans="1:14" ht="21.75" customHeight="1">
      <c r="A192" s="125" t="s">
        <v>36</v>
      </c>
      <c r="B192" s="126"/>
      <c r="C192" s="126"/>
      <c r="D192" s="76"/>
      <c r="E192" s="76"/>
      <c r="F192" s="79"/>
      <c r="G192" s="76"/>
      <c r="H192" s="76"/>
      <c r="I192" s="76"/>
      <c r="J192" s="76"/>
      <c r="K192" s="76"/>
      <c r="L192" s="76"/>
      <c r="M192" s="76"/>
      <c r="N192" s="76"/>
    </row>
    <row r="193" spans="1:14" s="8" customFormat="1" ht="15" customHeight="1">
      <c r="A193" s="27" t="s">
        <v>38</v>
      </c>
      <c r="B193" s="16" t="s">
        <v>87</v>
      </c>
      <c r="C193" s="37" t="s">
        <v>2</v>
      </c>
      <c r="D193" s="97"/>
      <c r="E193" s="77"/>
      <c r="F193" s="96">
        <f t="shared" si="37"/>
        <v>0</v>
      </c>
      <c r="G193" s="77"/>
      <c r="H193" s="77"/>
      <c r="I193" s="77"/>
      <c r="J193" s="77"/>
      <c r="K193" s="81"/>
      <c r="L193" s="81"/>
      <c r="M193" s="81"/>
      <c r="N193" s="81"/>
    </row>
    <row r="194" spans="1:14" s="8" customFormat="1" ht="15" customHeight="1">
      <c r="A194" s="27" t="s">
        <v>38</v>
      </c>
      <c r="B194" s="16" t="s">
        <v>88</v>
      </c>
      <c r="C194" s="37" t="s">
        <v>6</v>
      </c>
      <c r="D194" s="97"/>
      <c r="E194" s="77"/>
      <c r="F194" s="96">
        <f t="shared" si="37"/>
        <v>0</v>
      </c>
      <c r="G194" s="77"/>
      <c r="H194" s="77"/>
      <c r="I194" s="77"/>
      <c r="J194" s="77"/>
      <c r="K194" s="81"/>
      <c r="L194" s="81"/>
      <c r="M194" s="81"/>
      <c r="N194" s="81"/>
    </row>
    <row r="195" spans="1:14" s="8" customFormat="1" ht="23.25" customHeight="1">
      <c r="A195" s="27" t="s">
        <v>38</v>
      </c>
      <c r="B195" s="16" t="s">
        <v>48</v>
      </c>
      <c r="C195" s="37" t="s">
        <v>117</v>
      </c>
      <c r="D195" s="97"/>
      <c r="E195" s="77"/>
      <c r="F195" s="96">
        <f t="shared" si="37"/>
        <v>0</v>
      </c>
      <c r="G195" s="77"/>
      <c r="H195" s="77"/>
      <c r="I195" s="77"/>
      <c r="J195" s="77"/>
      <c r="K195" s="77"/>
      <c r="L195" s="77"/>
      <c r="M195" s="77"/>
      <c r="N195" s="77"/>
    </row>
    <row r="196" spans="1:14" s="8" customFormat="1" ht="17.25" customHeight="1">
      <c r="A196" s="27" t="s">
        <v>38</v>
      </c>
      <c r="B196" s="16" t="s">
        <v>37</v>
      </c>
      <c r="C196" s="19" t="s">
        <v>12</v>
      </c>
      <c r="D196" s="102"/>
      <c r="E196" s="77"/>
      <c r="F196" s="96">
        <f t="shared" si="37"/>
        <v>0</v>
      </c>
      <c r="G196" s="77"/>
      <c r="H196" s="77"/>
      <c r="I196" s="77"/>
      <c r="J196" s="77"/>
      <c r="K196" s="77"/>
      <c r="L196" s="77"/>
      <c r="M196" s="77"/>
      <c r="N196" s="77"/>
    </row>
    <row r="197" spans="1:14" s="8" customFormat="1" ht="15" customHeight="1">
      <c r="A197" s="27" t="s">
        <v>38</v>
      </c>
      <c r="B197" s="16" t="s">
        <v>50</v>
      </c>
      <c r="C197" s="7" t="s">
        <v>14</v>
      </c>
      <c r="D197" s="83"/>
      <c r="E197" s="77"/>
      <c r="F197" s="96">
        <f t="shared" si="37"/>
        <v>0</v>
      </c>
      <c r="G197" s="77"/>
      <c r="H197" s="77"/>
      <c r="I197" s="77"/>
      <c r="J197" s="77"/>
      <c r="K197" s="77"/>
      <c r="L197" s="77"/>
      <c r="M197" s="77"/>
      <c r="N197" s="77"/>
    </row>
    <row r="198" spans="1:14" s="8" customFormat="1" ht="15" customHeight="1">
      <c r="A198" s="27" t="s">
        <v>38</v>
      </c>
      <c r="B198" s="16" t="s">
        <v>54</v>
      </c>
      <c r="C198" s="7" t="s">
        <v>15</v>
      </c>
      <c r="D198" s="83"/>
      <c r="E198" s="77"/>
      <c r="F198" s="96">
        <f t="shared" si="37"/>
        <v>0</v>
      </c>
      <c r="G198" s="77"/>
      <c r="H198" s="77"/>
      <c r="I198" s="77"/>
      <c r="J198" s="77"/>
      <c r="K198" s="81"/>
      <c r="L198" s="81"/>
      <c r="M198" s="81"/>
      <c r="N198" s="81"/>
    </row>
    <row r="199" spans="1:14" s="8" customFormat="1" ht="15" customHeight="1">
      <c r="A199" s="27" t="s">
        <v>38</v>
      </c>
      <c r="B199" s="16" t="s">
        <v>50</v>
      </c>
      <c r="C199" s="37" t="s">
        <v>14</v>
      </c>
      <c r="D199" s="97"/>
      <c r="E199" s="77"/>
      <c r="F199" s="96">
        <f t="shared" si="37"/>
        <v>0</v>
      </c>
      <c r="G199" s="77"/>
      <c r="H199" s="77"/>
      <c r="I199" s="77"/>
      <c r="J199" s="77"/>
      <c r="K199" s="81"/>
      <c r="L199" s="81"/>
      <c r="M199" s="81"/>
      <c r="N199" s="81"/>
    </row>
    <row r="200" spans="1:14" s="8" customFormat="1" ht="15" customHeight="1">
      <c r="A200" s="27" t="s">
        <v>38</v>
      </c>
      <c r="B200" s="16" t="s">
        <v>54</v>
      </c>
      <c r="C200" s="7" t="s">
        <v>53</v>
      </c>
      <c r="D200" s="83"/>
      <c r="E200" s="77"/>
      <c r="F200" s="96">
        <f t="shared" si="37"/>
        <v>0</v>
      </c>
      <c r="G200" s="77"/>
      <c r="H200" s="77"/>
      <c r="I200" s="77"/>
      <c r="J200" s="77"/>
      <c r="K200" s="77"/>
      <c r="L200" s="77"/>
      <c r="M200" s="77"/>
      <c r="N200" s="77"/>
    </row>
    <row r="201" spans="1:14" s="18" customFormat="1" ht="18.75" customHeight="1">
      <c r="A201" s="130" t="s">
        <v>39</v>
      </c>
      <c r="B201" s="131"/>
      <c r="C201" s="131"/>
      <c r="D201" s="78">
        <f aca="true" t="shared" si="40" ref="D201:N201">D196+D199+D200</f>
        <v>0</v>
      </c>
      <c r="E201" s="78">
        <f t="shared" si="40"/>
        <v>0</v>
      </c>
      <c r="F201" s="78">
        <f t="shared" si="37"/>
        <v>0</v>
      </c>
      <c r="G201" s="78">
        <f t="shared" si="40"/>
        <v>0</v>
      </c>
      <c r="H201" s="78">
        <f t="shared" si="40"/>
        <v>0</v>
      </c>
      <c r="I201" s="78">
        <f t="shared" si="40"/>
        <v>0</v>
      </c>
      <c r="J201" s="78">
        <f t="shared" si="40"/>
        <v>0</v>
      </c>
      <c r="K201" s="78">
        <f t="shared" si="40"/>
        <v>0</v>
      </c>
      <c r="L201" s="78">
        <f t="shared" si="40"/>
        <v>0</v>
      </c>
      <c r="M201" s="78">
        <f t="shared" si="40"/>
        <v>0</v>
      </c>
      <c r="N201" s="78">
        <f t="shared" si="40"/>
        <v>0</v>
      </c>
    </row>
    <row r="202" spans="1:14" s="8" customFormat="1" ht="34.5" customHeight="1" hidden="1">
      <c r="A202" s="134" t="s">
        <v>75</v>
      </c>
      <c r="B202" s="135"/>
      <c r="C202" s="136"/>
      <c r="D202" s="99"/>
      <c r="E202" s="79"/>
      <c r="F202" s="79"/>
      <c r="G202" s="79"/>
      <c r="H202" s="79"/>
      <c r="I202" s="79"/>
      <c r="J202" s="79"/>
      <c r="K202" s="79"/>
      <c r="L202" s="79"/>
      <c r="M202" s="79"/>
      <c r="N202" s="79"/>
    </row>
    <row r="203" spans="1:14" s="8" customFormat="1" ht="19.5" customHeight="1" hidden="1">
      <c r="A203" s="26" t="s">
        <v>76</v>
      </c>
      <c r="B203" s="3">
        <v>210</v>
      </c>
      <c r="C203" s="38" t="s">
        <v>29</v>
      </c>
      <c r="D203" s="98"/>
      <c r="E203" s="82">
        <f aca="true" t="shared" si="41" ref="E203:J203">SUM(E204:E206)</f>
        <v>0</v>
      </c>
      <c r="F203" s="78">
        <f t="shared" si="37"/>
        <v>0</v>
      </c>
      <c r="G203" s="82">
        <f t="shared" si="41"/>
        <v>0</v>
      </c>
      <c r="H203" s="82">
        <f t="shared" si="41"/>
        <v>0</v>
      </c>
      <c r="I203" s="82">
        <f t="shared" si="41"/>
        <v>0</v>
      </c>
      <c r="J203" s="82">
        <f t="shared" si="41"/>
        <v>0</v>
      </c>
      <c r="K203" s="77"/>
      <c r="L203" s="77"/>
      <c r="M203" s="77"/>
      <c r="N203" s="77"/>
    </row>
    <row r="204" spans="1:14" s="8" customFormat="1" ht="15.75" hidden="1">
      <c r="A204" s="24" t="s">
        <v>76</v>
      </c>
      <c r="B204" s="6">
        <v>211</v>
      </c>
      <c r="C204" s="37" t="s">
        <v>1</v>
      </c>
      <c r="D204" s="97"/>
      <c r="E204" s="83"/>
      <c r="F204" s="96">
        <f t="shared" si="37"/>
        <v>0</v>
      </c>
      <c r="G204" s="83"/>
      <c r="H204" s="83"/>
      <c r="I204" s="83"/>
      <c r="J204" s="83"/>
      <c r="K204" s="77"/>
      <c r="L204" s="77"/>
      <c r="M204" s="77"/>
      <c r="N204" s="77"/>
    </row>
    <row r="205" spans="1:14" s="8" customFormat="1" ht="15.75" hidden="1">
      <c r="A205" s="24" t="s">
        <v>76</v>
      </c>
      <c r="B205" s="6">
        <v>212</v>
      </c>
      <c r="C205" s="37" t="s">
        <v>2</v>
      </c>
      <c r="D205" s="97"/>
      <c r="E205" s="83"/>
      <c r="F205" s="96">
        <f t="shared" si="37"/>
        <v>0</v>
      </c>
      <c r="G205" s="83"/>
      <c r="H205" s="83"/>
      <c r="I205" s="83"/>
      <c r="J205" s="83"/>
      <c r="K205" s="77"/>
      <c r="L205" s="77"/>
      <c r="M205" s="77"/>
      <c r="N205" s="77"/>
    </row>
    <row r="206" spans="1:14" s="8" customFormat="1" ht="15.75" hidden="1">
      <c r="A206" s="24" t="s">
        <v>76</v>
      </c>
      <c r="B206" s="6">
        <v>213</v>
      </c>
      <c r="C206" s="37" t="s">
        <v>3</v>
      </c>
      <c r="D206" s="97"/>
      <c r="E206" s="83"/>
      <c r="F206" s="96">
        <f t="shared" si="37"/>
        <v>0</v>
      </c>
      <c r="G206" s="83"/>
      <c r="H206" s="83"/>
      <c r="I206" s="83"/>
      <c r="J206" s="83"/>
      <c r="K206" s="77"/>
      <c r="L206" s="77"/>
      <c r="M206" s="77"/>
      <c r="N206" s="77"/>
    </row>
    <row r="207" spans="1:14" s="8" customFormat="1" ht="15.75" hidden="1">
      <c r="A207" s="26" t="s">
        <v>76</v>
      </c>
      <c r="B207" s="3">
        <v>220</v>
      </c>
      <c r="C207" s="38" t="s">
        <v>4</v>
      </c>
      <c r="D207" s="98"/>
      <c r="E207" s="85">
        <f aca="true" t="shared" si="42" ref="E207:J207">SUM(E208:E213)</f>
        <v>0</v>
      </c>
      <c r="F207" s="78">
        <f t="shared" si="37"/>
        <v>0</v>
      </c>
      <c r="G207" s="85">
        <f t="shared" si="42"/>
        <v>0</v>
      </c>
      <c r="H207" s="85">
        <f t="shared" si="42"/>
        <v>0</v>
      </c>
      <c r="I207" s="85">
        <f t="shared" si="42"/>
        <v>0</v>
      </c>
      <c r="J207" s="85">
        <f t="shared" si="42"/>
        <v>0</v>
      </c>
      <c r="K207" s="77"/>
      <c r="L207" s="77"/>
      <c r="M207" s="77"/>
      <c r="N207" s="77"/>
    </row>
    <row r="208" spans="1:14" s="8" customFormat="1" ht="15.75" hidden="1">
      <c r="A208" s="24" t="s">
        <v>76</v>
      </c>
      <c r="B208" s="6">
        <v>221</v>
      </c>
      <c r="C208" s="37" t="s">
        <v>5</v>
      </c>
      <c r="D208" s="97"/>
      <c r="E208" s="83"/>
      <c r="F208" s="96">
        <f t="shared" si="37"/>
        <v>0</v>
      </c>
      <c r="G208" s="83"/>
      <c r="H208" s="83"/>
      <c r="I208" s="83"/>
      <c r="J208" s="83"/>
      <c r="K208" s="81"/>
      <c r="L208" s="81"/>
      <c r="M208" s="81"/>
      <c r="N208" s="81"/>
    </row>
    <row r="209" spans="1:14" s="8" customFormat="1" ht="15.75" hidden="1">
      <c r="A209" s="24" t="s">
        <v>76</v>
      </c>
      <c r="B209" s="6">
        <v>222</v>
      </c>
      <c r="C209" s="37" t="s">
        <v>6</v>
      </c>
      <c r="D209" s="97"/>
      <c r="E209" s="83"/>
      <c r="F209" s="96">
        <f t="shared" si="37"/>
        <v>0</v>
      </c>
      <c r="G209" s="83"/>
      <c r="H209" s="83"/>
      <c r="I209" s="83"/>
      <c r="J209" s="83"/>
      <c r="K209" s="80"/>
      <c r="L209" s="80"/>
      <c r="M209" s="80"/>
      <c r="N209" s="80"/>
    </row>
    <row r="210" spans="1:14" s="8" customFormat="1" ht="15.75" hidden="1">
      <c r="A210" s="24" t="s">
        <v>76</v>
      </c>
      <c r="B210" s="6">
        <v>223</v>
      </c>
      <c r="C210" s="37" t="s">
        <v>7</v>
      </c>
      <c r="D210" s="97"/>
      <c r="E210" s="83"/>
      <c r="F210" s="96">
        <f t="shared" si="37"/>
        <v>0</v>
      </c>
      <c r="G210" s="83"/>
      <c r="H210" s="83"/>
      <c r="I210" s="83"/>
      <c r="J210" s="83"/>
      <c r="K210" s="82"/>
      <c r="L210" s="82"/>
      <c r="M210" s="82"/>
      <c r="N210" s="82"/>
    </row>
    <row r="211" spans="1:14" s="8" customFormat="1" ht="15.75" hidden="1">
      <c r="A211" s="24" t="s">
        <v>76</v>
      </c>
      <c r="B211" s="6">
        <v>224</v>
      </c>
      <c r="C211" s="37" t="s">
        <v>8</v>
      </c>
      <c r="D211" s="97"/>
      <c r="E211" s="83"/>
      <c r="F211" s="96">
        <f t="shared" si="37"/>
        <v>0</v>
      </c>
      <c r="G211" s="83"/>
      <c r="H211" s="83"/>
      <c r="I211" s="83"/>
      <c r="J211" s="83"/>
      <c r="K211" s="83"/>
      <c r="L211" s="83"/>
      <c r="M211" s="83"/>
      <c r="N211" s="83"/>
    </row>
    <row r="212" spans="1:14" s="8" customFormat="1" ht="15.75" hidden="1">
      <c r="A212" s="24" t="s">
        <v>76</v>
      </c>
      <c r="B212" s="6">
        <v>225</v>
      </c>
      <c r="C212" s="37" t="s">
        <v>9</v>
      </c>
      <c r="D212" s="97"/>
      <c r="E212" s="83"/>
      <c r="F212" s="96">
        <f t="shared" si="37"/>
        <v>0</v>
      </c>
      <c r="G212" s="83"/>
      <c r="H212" s="83"/>
      <c r="I212" s="83"/>
      <c r="J212" s="83"/>
      <c r="K212" s="83"/>
      <c r="L212" s="83"/>
      <c r="M212" s="83"/>
      <c r="N212" s="83"/>
    </row>
    <row r="213" spans="1:14" s="8" customFormat="1" ht="15.75" hidden="1">
      <c r="A213" s="24" t="s">
        <v>76</v>
      </c>
      <c r="B213" s="6">
        <v>226</v>
      </c>
      <c r="C213" s="37" t="s">
        <v>10</v>
      </c>
      <c r="D213" s="97"/>
      <c r="E213" s="83"/>
      <c r="F213" s="96">
        <f t="shared" si="37"/>
        <v>0</v>
      </c>
      <c r="G213" s="83"/>
      <c r="H213" s="83"/>
      <c r="I213" s="83"/>
      <c r="J213" s="83"/>
      <c r="K213" s="83"/>
      <c r="L213" s="83"/>
      <c r="M213" s="83"/>
      <c r="N213" s="83"/>
    </row>
    <row r="214" spans="1:14" s="5" customFormat="1" ht="15.75" hidden="1">
      <c r="A214" s="26" t="s">
        <v>76</v>
      </c>
      <c r="B214" s="3">
        <v>290</v>
      </c>
      <c r="C214" s="38" t="s">
        <v>12</v>
      </c>
      <c r="D214" s="98"/>
      <c r="E214" s="85">
        <v>0</v>
      </c>
      <c r="F214" s="78">
        <f t="shared" si="37"/>
        <v>0</v>
      </c>
      <c r="G214" s="85">
        <v>0</v>
      </c>
      <c r="H214" s="85">
        <v>0</v>
      </c>
      <c r="I214" s="85">
        <v>0</v>
      </c>
      <c r="J214" s="85">
        <v>0</v>
      </c>
      <c r="K214" s="85"/>
      <c r="L214" s="85"/>
      <c r="M214" s="85"/>
      <c r="N214" s="85"/>
    </row>
    <row r="215" spans="1:14" s="5" customFormat="1" ht="15.75" hidden="1">
      <c r="A215" s="26" t="s">
        <v>76</v>
      </c>
      <c r="B215" s="3">
        <v>300</v>
      </c>
      <c r="C215" s="38" t="s">
        <v>13</v>
      </c>
      <c r="D215" s="98"/>
      <c r="E215" s="85">
        <f aca="true" t="shared" si="43" ref="E215:J215">SUM(E216:E217)</f>
        <v>0</v>
      </c>
      <c r="F215" s="78">
        <f t="shared" si="37"/>
        <v>0</v>
      </c>
      <c r="G215" s="85">
        <f t="shared" si="43"/>
        <v>0</v>
      </c>
      <c r="H215" s="85">
        <f t="shared" si="43"/>
        <v>0</v>
      </c>
      <c r="I215" s="85">
        <f t="shared" si="43"/>
        <v>0</v>
      </c>
      <c r="J215" s="85">
        <f t="shared" si="43"/>
        <v>0</v>
      </c>
      <c r="K215" s="83"/>
      <c r="L215" s="83"/>
      <c r="M215" s="83"/>
      <c r="N215" s="83"/>
    </row>
    <row r="216" spans="1:14" s="8" customFormat="1" ht="15.75" hidden="1">
      <c r="A216" s="24" t="s">
        <v>76</v>
      </c>
      <c r="B216" s="6">
        <v>310</v>
      </c>
      <c r="C216" s="37" t="s">
        <v>14</v>
      </c>
      <c r="D216" s="97"/>
      <c r="E216" s="83"/>
      <c r="F216" s="96">
        <f t="shared" si="37"/>
        <v>0</v>
      </c>
      <c r="G216" s="83"/>
      <c r="H216" s="83"/>
      <c r="I216" s="83"/>
      <c r="J216" s="83"/>
      <c r="K216" s="83"/>
      <c r="L216" s="83"/>
      <c r="M216" s="83"/>
      <c r="N216" s="83"/>
    </row>
    <row r="217" spans="1:14" s="8" customFormat="1" ht="15.75" hidden="1">
      <c r="A217" s="24" t="s">
        <v>76</v>
      </c>
      <c r="B217" s="6">
        <v>340</v>
      </c>
      <c r="C217" s="37" t="s">
        <v>15</v>
      </c>
      <c r="D217" s="97"/>
      <c r="E217" s="83"/>
      <c r="F217" s="96">
        <f t="shared" si="37"/>
        <v>0</v>
      </c>
      <c r="G217" s="83"/>
      <c r="H217" s="83"/>
      <c r="I217" s="83"/>
      <c r="J217" s="83"/>
      <c r="K217" s="83"/>
      <c r="L217" s="83"/>
      <c r="M217" s="83"/>
      <c r="N217" s="83"/>
    </row>
    <row r="218" spans="1:14" s="18" customFormat="1" ht="18.75" hidden="1">
      <c r="A218" s="130" t="s">
        <v>77</v>
      </c>
      <c r="B218" s="131"/>
      <c r="C218" s="131"/>
      <c r="D218" s="90"/>
      <c r="E218" s="78">
        <f aca="true" t="shared" si="44" ref="E218:N218">SUM(E203,E207,E214,E215)</f>
        <v>0</v>
      </c>
      <c r="F218" s="96">
        <f t="shared" si="37"/>
        <v>0</v>
      </c>
      <c r="G218" s="78">
        <f t="shared" si="44"/>
        <v>0</v>
      </c>
      <c r="H218" s="78">
        <f t="shared" si="44"/>
        <v>0</v>
      </c>
      <c r="I218" s="78">
        <f t="shared" si="44"/>
        <v>0</v>
      </c>
      <c r="J218" s="78">
        <f t="shared" si="44"/>
        <v>0</v>
      </c>
      <c r="K218" s="78">
        <f t="shared" si="44"/>
        <v>0</v>
      </c>
      <c r="L218" s="78">
        <f t="shared" si="44"/>
        <v>0</v>
      </c>
      <c r="M218" s="78">
        <f t="shared" si="44"/>
        <v>0</v>
      </c>
      <c r="N218" s="78">
        <f t="shared" si="44"/>
        <v>0</v>
      </c>
    </row>
    <row r="219" spans="1:14" s="46" customFormat="1" ht="39" customHeight="1">
      <c r="A219" s="132" t="s">
        <v>75</v>
      </c>
      <c r="B219" s="133"/>
      <c r="C219" s="133"/>
      <c r="D219" s="91"/>
      <c r="E219" s="76"/>
      <c r="F219" s="79"/>
      <c r="G219" s="76"/>
      <c r="H219" s="76"/>
      <c r="I219" s="76"/>
      <c r="J219" s="76"/>
      <c r="K219" s="76"/>
      <c r="L219" s="76"/>
      <c r="M219" s="76"/>
      <c r="N219" s="76"/>
    </row>
    <row r="220" spans="1:14" s="46" customFormat="1" ht="18.75">
      <c r="A220" s="26" t="s">
        <v>76</v>
      </c>
      <c r="B220" s="3">
        <v>210</v>
      </c>
      <c r="C220" s="38" t="s">
        <v>29</v>
      </c>
      <c r="D220" s="81">
        <f aca="true" t="shared" si="45" ref="D220:J220">D221+D223+D224</f>
        <v>0</v>
      </c>
      <c r="E220" s="81">
        <f>E221+E222+E223+E224+E225</f>
        <v>8632.4</v>
      </c>
      <c r="F220" s="78">
        <f t="shared" si="37"/>
        <v>2635.8</v>
      </c>
      <c r="G220" s="81">
        <f>G222+G224+G225+G221</f>
        <v>592.2</v>
      </c>
      <c r="H220" s="81">
        <f t="shared" si="45"/>
        <v>842.9000000000001</v>
      </c>
      <c r="I220" s="81">
        <f t="shared" si="45"/>
        <v>1092.5</v>
      </c>
      <c r="J220" s="81">
        <f t="shared" si="45"/>
        <v>108.2</v>
      </c>
      <c r="K220" s="80"/>
      <c r="L220" s="80"/>
      <c r="M220" s="80"/>
      <c r="N220" s="80"/>
    </row>
    <row r="221" spans="1:14" s="46" customFormat="1" ht="18.75">
      <c r="A221" s="35" t="s">
        <v>76</v>
      </c>
      <c r="B221" s="35" t="s">
        <v>101</v>
      </c>
      <c r="C221" s="37" t="s">
        <v>172</v>
      </c>
      <c r="D221" s="97"/>
      <c r="E221" s="80">
        <v>5694</v>
      </c>
      <c r="F221" s="96">
        <f t="shared" si="37"/>
        <v>1720.6</v>
      </c>
      <c r="G221" s="80">
        <v>100</v>
      </c>
      <c r="H221" s="80">
        <v>697.2</v>
      </c>
      <c r="I221" s="80">
        <v>843.4</v>
      </c>
      <c r="J221" s="80">
        <v>80</v>
      </c>
      <c r="K221" s="85"/>
      <c r="L221" s="85"/>
      <c r="M221" s="85"/>
      <c r="N221" s="85"/>
    </row>
    <row r="222" spans="1:14" s="46" customFormat="1" ht="18.75">
      <c r="A222" s="41" t="s">
        <v>76</v>
      </c>
      <c r="B222" s="35" t="s">
        <v>101</v>
      </c>
      <c r="C222" s="37" t="s">
        <v>173</v>
      </c>
      <c r="D222" s="97"/>
      <c r="E222" s="80">
        <v>890</v>
      </c>
      <c r="F222" s="96">
        <f>G222</f>
        <v>266.9</v>
      </c>
      <c r="G222" s="80">
        <v>266.9</v>
      </c>
      <c r="H222" s="80">
        <v>0</v>
      </c>
      <c r="I222" s="80"/>
      <c r="J222" s="80"/>
      <c r="K222" s="85"/>
      <c r="L222" s="85"/>
      <c r="M222" s="85"/>
      <c r="N222" s="85"/>
    </row>
    <row r="223" spans="1:14" s="46" customFormat="1" ht="18.75">
      <c r="A223" s="24" t="s">
        <v>76</v>
      </c>
      <c r="B223" s="6">
        <v>212</v>
      </c>
      <c r="C223" s="37" t="s">
        <v>2</v>
      </c>
      <c r="D223" s="97"/>
      <c r="E223" s="83">
        <v>60</v>
      </c>
      <c r="F223" s="96">
        <f t="shared" si="37"/>
        <v>0</v>
      </c>
      <c r="G223" s="80"/>
      <c r="H223" s="81"/>
      <c r="I223" s="81"/>
      <c r="J223" s="80"/>
      <c r="K223" s="85"/>
      <c r="L223" s="85"/>
      <c r="M223" s="85"/>
      <c r="N223" s="85"/>
    </row>
    <row r="224" spans="1:14" s="46" customFormat="1" ht="31.5">
      <c r="A224" s="24" t="s">
        <v>76</v>
      </c>
      <c r="B224" s="6">
        <v>213</v>
      </c>
      <c r="C224" s="37" t="s">
        <v>174</v>
      </c>
      <c r="D224" s="97"/>
      <c r="E224" s="80">
        <v>1719.6</v>
      </c>
      <c r="F224" s="96">
        <f t="shared" si="37"/>
        <v>548.3000000000001</v>
      </c>
      <c r="G224" s="80">
        <v>125.3</v>
      </c>
      <c r="H224" s="80">
        <v>145.7</v>
      </c>
      <c r="I224" s="80">
        <v>249.1</v>
      </c>
      <c r="J224" s="80">
        <v>28.2</v>
      </c>
      <c r="K224" s="83"/>
      <c r="L224" s="83"/>
      <c r="M224" s="83"/>
      <c r="N224" s="83"/>
    </row>
    <row r="225" spans="1:14" s="46" customFormat="1" ht="18.75">
      <c r="A225" s="24" t="s">
        <v>182</v>
      </c>
      <c r="B225" s="6">
        <v>213</v>
      </c>
      <c r="C225" s="37" t="s">
        <v>175</v>
      </c>
      <c r="D225" s="97"/>
      <c r="E225" s="80">
        <v>268.8</v>
      </c>
      <c r="F225" s="96">
        <f t="shared" si="37"/>
        <v>100</v>
      </c>
      <c r="G225" s="80">
        <v>100</v>
      </c>
      <c r="H225" s="80"/>
      <c r="I225" s="80"/>
      <c r="J225" s="80"/>
      <c r="K225" s="83"/>
      <c r="L225" s="83"/>
      <c r="M225" s="83"/>
      <c r="N225" s="83"/>
    </row>
    <row r="226" spans="1:14" s="5" customFormat="1" ht="15.75">
      <c r="A226" s="26" t="s">
        <v>102</v>
      </c>
      <c r="B226" s="3">
        <v>220</v>
      </c>
      <c r="C226" s="38" t="s">
        <v>4</v>
      </c>
      <c r="D226" s="85">
        <f aca="true" t="shared" si="46" ref="D226:J226">D228+D229+D230+D231+D227</f>
        <v>0</v>
      </c>
      <c r="E226" s="85">
        <f t="shared" si="46"/>
        <v>764</v>
      </c>
      <c r="F226" s="78">
        <f t="shared" si="37"/>
        <v>274.5</v>
      </c>
      <c r="G226" s="85">
        <f t="shared" si="46"/>
        <v>274.5</v>
      </c>
      <c r="H226" s="85">
        <f t="shared" si="46"/>
        <v>0</v>
      </c>
      <c r="I226" s="85">
        <f t="shared" si="46"/>
        <v>0</v>
      </c>
      <c r="J226" s="85">
        <f t="shared" si="46"/>
        <v>0</v>
      </c>
      <c r="K226" s="83"/>
      <c r="L226" s="83"/>
      <c r="M226" s="83"/>
      <c r="N226" s="83"/>
    </row>
    <row r="227" spans="1:14" s="5" customFormat="1" ht="15.75">
      <c r="A227" s="24" t="s">
        <v>76</v>
      </c>
      <c r="B227" s="6">
        <v>221</v>
      </c>
      <c r="C227" s="37" t="s">
        <v>5</v>
      </c>
      <c r="D227" s="97"/>
      <c r="E227" s="83"/>
      <c r="F227" s="96">
        <f aca="true" t="shared" si="47" ref="F227:F276">SUM(G227:N227)</f>
        <v>0</v>
      </c>
      <c r="G227" s="85"/>
      <c r="H227" s="85"/>
      <c r="I227" s="85"/>
      <c r="J227" s="85"/>
      <c r="K227" s="81"/>
      <c r="L227" s="81"/>
      <c r="M227" s="81"/>
      <c r="N227" s="81"/>
    </row>
    <row r="228" spans="1:14" s="46" customFormat="1" ht="18.75">
      <c r="A228" s="24" t="s">
        <v>76</v>
      </c>
      <c r="B228" s="6">
        <v>222</v>
      </c>
      <c r="C228" s="37" t="s">
        <v>6</v>
      </c>
      <c r="D228" s="97"/>
      <c r="E228" s="83">
        <v>30</v>
      </c>
      <c r="F228" s="96">
        <f t="shared" si="47"/>
        <v>0</v>
      </c>
      <c r="G228" s="80"/>
      <c r="H228" s="81"/>
      <c r="I228" s="81"/>
      <c r="J228" s="81"/>
      <c r="K228" s="81"/>
      <c r="L228" s="81"/>
      <c r="M228" s="81"/>
      <c r="N228" s="81"/>
    </row>
    <row r="229" spans="1:14" s="46" customFormat="1" ht="18.75">
      <c r="A229" s="24" t="s">
        <v>76</v>
      </c>
      <c r="B229" s="6">
        <v>223</v>
      </c>
      <c r="C229" s="37" t="s">
        <v>7</v>
      </c>
      <c r="D229" s="97"/>
      <c r="E229" s="83">
        <v>399</v>
      </c>
      <c r="F229" s="96">
        <f t="shared" si="47"/>
        <v>274.5</v>
      </c>
      <c r="G229" s="80">
        <v>274.5</v>
      </c>
      <c r="H229" s="81"/>
      <c r="I229" s="81"/>
      <c r="J229" s="80"/>
      <c r="K229" s="81"/>
      <c r="L229" s="81"/>
      <c r="M229" s="81"/>
      <c r="N229" s="81"/>
    </row>
    <row r="230" spans="1:14" s="46" customFormat="1" ht="18.75">
      <c r="A230" s="24" t="s">
        <v>76</v>
      </c>
      <c r="B230" s="6">
        <v>225</v>
      </c>
      <c r="C230" s="37" t="s">
        <v>9</v>
      </c>
      <c r="D230" s="97"/>
      <c r="E230" s="83">
        <v>215</v>
      </c>
      <c r="F230" s="96">
        <f t="shared" si="47"/>
        <v>0</v>
      </c>
      <c r="G230" s="80"/>
      <c r="H230" s="81"/>
      <c r="I230" s="81"/>
      <c r="J230" s="81"/>
      <c r="K230" s="81"/>
      <c r="L230" s="81"/>
      <c r="M230" s="81"/>
      <c r="N230" s="81"/>
    </row>
    <row r="231" spans="1:14" s="46" customFormat="1" ht="18.75">
      <c r="A231" s="24" t="s">
        <v>76</v>
      </c>
      <c r="B231" s="6">
        <v>226</v>
      </c>
      <c r="C231" s="37" t="s">
        <v>10</v>
      </c>
      <c r="D231" s="97"/>
      <c r="E231" s="83">
        <v>120</v>
      </c>
      <c r="F231" s="96">
        <f t="shared" si="47"/>
        <v>0</v>
      </c>
      <c r="G231" s="80">
        <v>0</v>
      </c>
      <c r="H231" s="81"/>
      <c r="I231" s="81"/>
      <c r="J231" s="81"/>
      <c r="K231" s="81"/>
      <c r="L231" s="81"/>
      <c r="M231" s="81"/>
      <c r="N231" s="81"/>
    </row>
    <row r="232" spans="1:14" s="46" customFormat="1" ht="18.75">
      <c r="A232" s="26" t="s">
        <v>102</v>
      </c>
      <c r="B232" s="3">
        <v>290</v>
      </c>
      <c r="C232" s="38" t="s">
        <v>12</v>
      </c>
      <c r="D232" s="98"/>
      <c r="E232" s="85">
        <v>90</v>
      </c>
      <c r="F232" s="96">
        <f t="shared" si="47"/>
        <v>20</v>
      </c>
      <c r="G232" s="81">
        <v>20</v>
      </c>
      <c r="H232" s="81"/>
      <c r="I232" s="81"/>
      <c r="J232" s="81"/>
      <c r="K232" s="81"/>
      <c r="L232" s="81"/>
      <c r="M232" s="81"/>
      <c r="N232" s="81"/>
    </row>
    <row r="233" spans="1:14" s="46" customFormat="1" ht="18.75">
      <c r="A233" s="26" t="s">
        <v>102</v>
      </c>
      <c r="B233" s="3">
        <v>300</v>
      </c>
      <c r="C233" s="38" t="s">
        <v>13</v>
      </c>
      <c r="D233" s="85">
        <f aca="true" t="shared" si="48" ref="D233:J233">D234+D235</f>
        <v>0</v>
      </c>
      <c r="E233" s="85">
        <f t="shared" si="48"/>
        <v>471</v>
      </c>
      <c r="F233" s="78">
        <f t="shared" si="47"/>
        <v>0</v>
      </c>
      <c r="G233" s="85">
        <v>0</v>
      </c>
      <c r="H233" s="85">
        <f t="shared" si="48"/>
        <v>0</v>
      </c>
      <c r="I233" s="85">
        <f t="shared" si="48"/>
        <v>0</v>
      </c>
      <c r="J233" s="85">
        <f t="shared" si="48"/>
        <v>0</v>
      </c>
      <c r="K233" s="85"/>
      <c r="L233" s="85"/>
      <c r="M233" s="85"/>
      <c r="N233" s="85"/>
    </row>
    <row r="234" spans="1:14" s="46" customFormat="1" ht="18.75">
      <c r="A234" s="24" t="s">
        <v>76</v>
      </c>
      <c r="B234" s="6">
        <v>310</v>
      </c>
      <c r="C234" s="37" t="s">
        <v>14</v>
      </c>
      <c r="D234" s="97"/>
      <c r="E234" s="83">
        <v>400</v>
      </c>
      <c r="F234" s="96">
        <f t="shared" si="47"/>
        <v>0</v>
      </c>
      <c r="G234" s="81"/>
      <c r="H234" s="81"/>
      <c r="I234" s="81"/>
      <c r="J234" s="81"/>
      <c r="K234" s="85"/>
      <c r="L234" s="85"/>
      <c r="M234" s="85"/>
      <c r="N234" s="85"/>
    </row>
    <row r="235" spans="1:14" s="46" customFormat="1" ht="18.75">
      <c r="A235" s="24" t="s">
        <v>76</v>
      </c>
      <c r="B235" s="6">
        <v>340</v>
      </c>
      <c r="C235" s="37" t="s">
        <v>15</v>
      </c>
      <c r="D235" s="97"/>
      <c r="E235" s="83">
        <v>71</v>
      </c>
      <c r="F235" s="96">
        <f t="shared" si="47"/>
        <v>0</v>
      </c>
      <c r="G235" s="80">
        <v>0</v>
      </c>
      <c r="H235" s="81"/>
      <c r="I235" s="81"/>
      <c r="J235" s="80"/>
      <c r="K235" s="81"/>
      <c r="L235" s="81"/>
      <c r="M235" s="81"/>
      <c r="N235" s="81"/>
    </row>
    <row r="236" spans="1:14" s="46" customFormat="1" ht="18.75">
      <c r="A236" s="56" t="s">
        <v>77</v>
      </c>
      <c r="B236" s="57"/>
      <c r="C236" s="57"/>
      <c r="D236" s="78">
        <f aca="true" t="shared" si="49" ref="D236:N236">D220+D226+D232+D233</f>
        <v>0</v>
      </c>
      <c r="E236" s="78">
        <f t="shared" si="49"/>
        <v>9957.4</v>
      </c>
      <c r="F236" s="78">
        <f>SUM(G236:N236)</f>
        <v>2930.3</v>
      </c>
      <c r="G236" s="78">
        <f t="shared" si="49"/>
        <v>886.7</v>
      </c>
      <c r="H236" s="78">
        <f t="shared" si="49"/>
        <v>842.9000000000001</v>
      </c>
      <c r="I236" s="78">
        <f t="shared" si="49"/>
        <v>1092.5</v>
      </c>
      <c r="J236" s="78">
        <f t="shared" si="49"/>
        <v>108.2</v>
      </c>
      <c r="K236" s="78">
        <f t="shared" si="49"/>
        <v>0</v>
      </c>
      <c r="L236" s="78">
        <f t="shared" si="49"/>
        <v>0</v>
      </c>
      <c r="M236" s="78">
        <f t="shared" si="49"/>
        <v>0</v>
      </c>
      <c r="N236" s="78">
        <f t="shared" si="49"/>
        <v>0</v>
      </c>
    </row>
    <row r="237" spans="1:14" ht="33.75" customHeight="1" hidden="1">
      <c r="A237" s="132" t="s">
        <v>41</v>
      </c>
      <c r="B237" s="133"/>
      <c r="C237" s="133"/>
      <c r="D237" s="91"/>
      <c r="E237" s="79"/>
      <c r="F237" s="79"/>
      <c r="G237" s="79"/>
      <c r="H237" s="79"/>
      <c r="I237" s="79"/>
      <c r="J237" s="79"/>
      <c r="K237" s="79"/>
      <c r="L237" s="79"/>
      <c r="M237" s="79"/>
      <c r="N237" s="79"/>
    </row>
    <row r="238" spans="1:14" s="8" customFormat="1" ht="19.5" customHeight="1" hidden="1">
      <c r="A238" s="26" t="s">
        <v>32</v>
      </c>
      <c r="B238" s="3">
        <v>210</v>
      </c>
      <c r="C238" s="38" t="s">
        <v>29</v>
      </c>
      <c r="D238" s="98"/>
      <c r="E238" s="83"/>
      <c r="F238" s="96">
        <f t="shared" si="47"/>
        <v>0</v>
      </c>
      <c r="G238" s="82">
        <f>SUM(G239:G241)</f>
        <v>0</v>
      </c>
      <c r="H238" s="82">
        <f>SUM(H239:H241)</f>
        <v>0</v>
      </c>
      <c r="I238" s="82">
        <f>SUM(I239:I241)</f>
        <v>0</v>
      </c>
      <c r="J238" s="82">
        <f>SUM(J239:J241)</f>
        <v>0</v>
      </c>
      <c r="K238" s="81"/>
      <c r="L238" s="81"/>
      <c r="M238" s="81"/>
      <c r="N238" s="81"/>
    </row>
    <row r="239" spans="1:14" s="8" customFormat="1" ht="15.75" hidden="1">
      <c r="A239" s="24" t="s">
        <v>32</v>
      </c>
      <c r="B239" s="6">
        <v>211</v>
      </c>
      <c r="C239" s="37" t="s">
        <v>1</v>
      </c>
      <c r="D239" s="97"/>
      <c r="E239" s="81">
        <f>SUM(E220,E226,E236)</f>
        <v>19353.8</v>
      </c>
      <c r="F239" s="96">
        <f t="shared" si="47"/>
        <v>0</v>
      </c>
      <c r="G239" s="83"/>
      <c r="H239" s="83"/>
      <c r="I239" s="83"/>
      <c r="J239" s="83"/>
      <c r="K239" s="81"/>
      <c r="L239" s="81"/>
      <c r="M239" s="81"/>
      <c r="N239" s="81"/>
    </row>
    <row r="240" spans="1:14" s="34" customFormat="1" ht="15.75" customHeight="1" hidden="1">
      <c r="A240" s="24" t="s">
        <v>32</v>
      </c>
      <c r="B240" s="6">
        <v>212</v>
      </c>
      <c r="C240" s="36" t="s">
        <v>2</v>
      </c>
      <c r="D240" s="94"/>
      <c r="E240" s="77"/>
      <c r="F240" s="96">
        <f t="shared" si="47"/>
        <v>0</v>
      </c>
      <c r="G240" s="77"/>
      <c r="H240" s="77"/>
      <c r="I240" s="77"/>
      <c r="J240" s="77"/>
      <c r="K240" s="85"/>
      <c r="L240" s="85"/>
      <c r="M240" s="85"/>
      <c r="N240" s="85"/>
    </row>
    <row r="241" spans="1:14" s="8" customFormat="1" ht="15.75" hidden="1">
      <c r="A241" s="24" t="s">
        <v>32</v>
      </c>
      <c r="B241" s="6">
        <v>213</v>
      </c>
      <c r="C241" s="37" t="s">
        <v>3</v>
      </c>
      <c r="D241" s="97"/>
      <c r="E241" s="83"/>
      <c r="F241" s="96">
        <f t="shared" si="47"/>
        <v>0</v>
      </c>
      <c r="G241" s="83"/>
      <c r="H241" s="83"/>
      <c r="I241" s="83"/>
      <c r="J241" s="83"/>
      <c r="K241" s="81"/>
      <c r="L241" s="81"/>
      <c r="M241" s="81"/>
      <c r="N241" s="81"/>
    </row>
    <row r="242" spans="1:14" s="8" customFormat="1" ht="15.75" hidden="1">
      <c r="A242" s="26" t="s">
        <v>78</v>
      </c>
      <c r="B242" s="3">
        <v>220</v>
      </c>
      <c r="C242" s="38" t="s">
        <v>4</v>
      </c>
      <c r="D242" s="98"/>
      <c r="E242" s="85">
        <f aca="true" t="shared" si="50" ref="E242:J242">SUM(E243:E248)</f>
        <v>0</v>
      </c>
      <c r="F242" s="96">
        <f t="shared" si="47"/>
        <v>0</v>
      </c>
      <c r="G242" s="85">
        <f t="shared" si="50"/>
        <v>0</v>
      </c>
      <c r="H242" s="85">
        <f t="shared" si="50"/>
        <v>0</v>
      </c>
      <c r="I242" s="85">
        <f t="shared" si="50"/>
        <v>0</v>
      </c>
      <c r="J242" s="85">
        <f t="shared" si="50"/>
        <v>0</v>
      </c>
      <c r="K242" s="81"/>
      <c r="L242" s="81"/>
      <c r="M242" s="81"/>
      <c r="N242" s="81"/>
    </row>
    <row r="243" spans="1:14" s="8" customFormat="1" ht="15.75" hidden="1">
      <c r="A243" s="24" t="s">
        <v>32</v>
      </c>
      <c r="B243" s="6">
        <v>221</v>
      </c>
      <c r="C243" s="37" t="s">
        <v>5</v>
      </c>
      <c r="D243" s="97"/>
      <c r="E243" s="83"/>
      <c r="F243" s="96">
        <f t="shared" si="47"/>
        <v>0</v>
      </c>
      <c r="G243" s="83"/>
      <c r="H243" s="83"/>
      <c r="I243" s="83"/>
      <c r="J243" s="83"/>
      <c r="K243" s="81"/>
      <c r="L243" s="81"/>
      <c r="M243" s="81"/>
      <c r="N243" s="81"/>
    </row>
    <row r="244" spans="1:14" s="34" customFormat="1" ht="15.75" customHeight="1" hidden="1">
      <c r="A244" s="24" t="s">
        <v>32</v>
      </c>
      <c r="B244" s="6">
        <v>222</v>
      </c>
      <c r="C244" s="37" t="s">
        <v>6</v>
      </c>
      <c r="D244" s="97"/>
      <c r="E244" s="77"/>
      <c r="F244" s="96">
        <f t="shared" si="47"/>
        <v>0</v>
      </c>
      <c r="G244" s="77"/>
      <c r="H244" s="77"/>
      <c r="I244" s="77"/>
      <c r="J244" s="77"/>
      <c r="K244" s="80"/>
      <c r="L244" s="80"/>
      <c r="M244" s="80"/>
      <c r="N244" s="80"/>
    </row>
    <row r="245" spans="1:14" s="8" customFormat="1" ht="15.75" hidden="1">
      <c r="A245" s="24" t="s">
        <v>32</v>
      </c>
      <c r="B245" s="6">
        <v>223</v>
      </c>
      <c r="C245" s="37" t="s">
        <v>7</v>
      </c>
      <c r="D245" s="97"/>
      <c r="E245" s="83"/>
      <c r="F245" s="96">
        <f t="shared" si="47"/>
        <v>0</v>
      </c>
      <c r="G245" s="83"/>
      <c r="H245" s="83"/>
      <c r="I245" s="83"/>
      <c r="J245" s="83"/>
      <c r="K245" s="82"/>
      <c r="L245" s="82"/>
      <c r="M245" s="82"/>
      <c r="N245" s="82"/>
    </row>
    <row r="246" spans="1:14" s="8" customFormat="1" ht="15.75" hidden="1">
      <c r="A246" s="24" t="s">
        <v>32</v>
      </c>
      <c r="B246" s="6">
        <v>224</v>
      </c>
      <c r="C246" s="37" t="s">
        <v>8</v>
      </c>
      <c r="D246" s="97"/>
      <c r="E246" s="83"/>
      <c r="F246" s="96">
        <f t="shared" si="47"/>
        <v>0</v>
      </c>
      <c r="G246" s="83"/>
      <c r="H246" s="83"/>
      <c r="I246" s="83"/>
      <c r="J246" s="83"/>
      <c r="K246" s="83"/>
      <c r="L246" s="83"/>
      <c r="M246" s="83"/>
      <c r="N246" s="83"/>
    </row>
    <row r="247" spans="1:14" s="8" customFormat="1" ht="15.75" hidden="1">
      <c r="A247" s="24" t="s">
        <v>32</v>
      </c>
      <c r="B247" s="6">
        <v>225</v>
      </c>
      <c r="C247" s="37" t="s">
        <v>9</v>
      </c>
      <c r="D247" s="97"/>
      <c r="E247" s="83"/>
      <c r="F247" s="96">
        <f t="shared" si="47"/>
        <v>0</v>
      </c>
      <c r="G247" s="83"/>
      <c r="H247" s="83"/>
      <c r="I247" s="83"/>
      <c r="J247" s="83"/>
      <c r="K247" s="77"/>
      <c r="L247" s="77"/>
      <c r="M247" s="77"/>
      <c r="N247" s="77"/>
    </row>
    <row r="248" spans="1:14" s="34" customFormat="1" ht="15.75" customHeight="1" hidden="1">
      <c r="A248" s="24" t="s">
        <v>32</v>
      </c>
      <c r="B248" s="6">
        <v>226</v>
      </c>
      <c r="C248" s="7" t="s">
        <v>10</v>
      </c>
      <c r="D248" s="83"/>
      <c r="E248" s="77"/>
      <c r="F248" s="96">
        <f t="shared" si="47"/>
        <v>0</v>
      </c>
      <c r="G248" s="77"/>
      <c r="H248" s="77"/>
      <c r="I248" s="77"/>
      <c r="J248" s="77"/>
      <c r="K248" s="83"/>
      <c r="L248" s="83"/>
      <c r="M248" s="83"/>
      <c r="N248" s="83"/>
    </row>
    <row r="249" spans="1:14" s="8" customFormat="1" ht="18" customHeight="1" hidden="1">
      <c r="A249" s="24"/>
      <c r="B249" s="6"/>
      <c r="C249" s="19"/>
      <c r="D249" s="101"/>
      <c r="E249" s="77"/>
      <c r="F249" s="96">
        <f t="shared" si="47"/>
        <v>0</v>
      </c>
      <c r="G249" s="77"/>
      <c r="H249" s="77"/>
      <c r="I249" s="77"/>
      <c r="J249" s="77"/>
      <c r="K249" s="85"/>
      <c r="L249" s="85"/>
      <c r="M249" s="85"/>
      <c r="N249" s="85"/>
    </row>
    <row r="250" spans="1:14" s="5" customFormat="1" ht="15.75" hidden="1">
      <c r="A250" s="26"/>
      <c r="B250" s="3"/>
      <c r="C250" s="38"/>
      <c r="D250" s="98"/>
      <c r="E250" s="85"/>
      <c r="F250" s="96">
        <f t="shared" si="47"/>
        <v>0</v>
      </c>
      <c r="G250" s="85"/>
      <c r="H250" s="85"/>
      <c r="I250" s="85"/>
      <c r="J250" s="85"/>
      <c r="K250" s="83"/>
      <c r="L250" s="83"/>
      <c r="M250" s="83"/>
      <c r="N250" s="83"/>
    </row>
    <row r="251" spans="1:14" s="8" customFormat="1" ht="18" customHeight="1" hidden="1">
      <c r="A251" s="24"/>
      <c r="B251" s="6"/>
      <c r="C251" s="7"/>
      <c r="D251" s="83"/>
      <c r="E251" s="77"/>
      <c r="F251" s="96">
        <f t="shared" si="47"/>
        <v>0</v>
      </c>
      <c r="G251" s="77"/>
      <c r="H251" s="77"/>
      <c r="I251" s="77"/>
      <c r="J251" s="77"/>
      <c r="K251" s="77"/>
      <c r="L251" s="77"/>
      <c r="M251" s="77"/>
      <c r="N251" s="77"/>
    </row>
    <row r="252" spans="1:14" s="8" customFormat="1" ht="18" customHeight="1" hidden="1">
      <c r="A252" s="24"/>
      <c r="B252" s="6"/>
      <c r="C252" s="7"/>
      <c r="D252" s="83"/>
      <c r="E252" s="77"/>
      <c r="F252" s="96">
        <f t="shared" si="47"/>
        <v>0</v>
      </c>
      <c r="G252" s="77"/>
      <c r="H252" s="77"/>
      <c r="I252" s="77"/>
      <c r="J252" s="77"/>
      <c r="K252" s="83"/>
      <c r="L252" s="83"/>
      <c r="M252" s="83"/>
      <c r="N252" s="83"/>
    </row>
    <row r="253" spans="1:14" s="18" customFormat="1" ht="18.75" hidden="1">
      <c r="A253" s="130"/>
      <c r="B253" s="131"/>
      <c r="C253" s="131"/>
      <c r="D253" s="90"/>
      <c r="E253" s="78"/>
      <c r="F253" s="96"/>
      <c r="G253" s="78"/>
      <c r="H253" s="78"/>
      <c r="I253" s="78"/>
      <c r="J253" s="78"/>
      <c r="K253" s="78"/>
      <c r="L253" s="78"/>
      <c r="M253" s="78"/>
      <c r="N253" s="78"/>
    </row>
    <row r="254" spans="1:14" s="31" customFormat="1" ht="18.75" hidden="1">
      <c r="A254" s="127" t="s">
        <v>46</v>
      </c>
      <c r="B254" s="128"/>
      <c r="C254" s="129"/>
      <c r="D254" s="100"/>
      <c r="E254" s="76"/>
      <c r="F254" s="79">
        <f t="shared" si="47"/>
        <v>0</v>
      </c>
      <c r="G254" s="76"/>
      <c r="H254" s="76"/>
      <c r="I254" s="76"/>
      <c r="J254" s="76"/>
      <c r="K254" s="79"/>
      <c r="L254" s="79"/>
      <c r="M254" s="79"/>
      <c r="N254" s="79"/>
    </row>
    <row r="255" spans="1:14" s="32" customFormat="1" ht="15.75" hidden="1">
      <c r="A255" s="27" t="s">
        <v>47</v>
      </c>
      <c r="B255" s="16" t="s">
        <v>48</v>
      </c>
      <c r="C255" s="19" t="s">
        <v>105</v>
      </c>
      <c r="D255" s="102"/>
      <c r="E255" s="77"/>
      <c r="F255" s="96">
        <f t="shared" si="47"/>
        <v>0</v>
      </c>
      <c r="G255" s="77">
        <v>0</v>
      </c>
      <c r="H255" s="77"/>
      <c r="I255" s="77"/>
      <c r="J255" s="77"/>
      <c r="K255" s="77"/>
      <c r="L255" s="77"/>
      <c r="M255" s="77"/>
      <c r="N255" s="77"/>
    </row>
    <row r="256" spans="1:14" s="32" customFormat="1" ht="15.75" hidden="1">
      <c r="A256" s="27" t="s">
        <v>47</v>
      </c>
      <c r="B256" s="16" t="s">
        <v>37</v>
      </c>
      <c r="C256" s="19" t="s">
        <v>106</v>
      </c>
      <c r="D256" s="102"/>
      <c r="E256" s="77"/>
      <c r="F256" s="96">
        <f t="shared" si="47"/>
        <v>0</v>
      </c>
      <c r="G256" s="77"/>
      <c r="H256" s="77"/>
      <c r="I256" s="77"/>
      <c r="J256" s="77"/>
      <c r="K256" s="77"/>
      <c r="L256" s="77"/>
      <c r="M256" s="77"/>
      <c r="N256" s="77"/>
    </row>
    <row r="257" spans="1:14" s="32" customFormat="1" ht="15.75" hidden="1">
      <c r="A257" s="27" t="s">
        <v>47</v>
      </c>
      <c r="B257" s="16" t="s">
        <v>54</v>
      </c>
      <c r="C257" s="37" t="s">
        <v>15</v>
      </c>
      <c r="D257" s="103"/>
      <c r="E257" s="77"/>
      <c r="F257" s="96">
        <f t="shared" si="47"/>
        <v>0</v>
      </c>
      <c r="G257" s="77"/>
      <c r="H257" s="77"/>
      <c r="I257" s="77"/>
      <c r="J257" s="77"/>
      <c r="K257" s="85"/>
      <c r="L257" s="85"/>
      <c r="M257" s="85"/>
      <c r="N257" s="85"/>
    </row>
    <row r="258" spans="1:14" s="32" customFormat="1" ht="15.75" hidden="1">
      <c r="A258" s="27" t="s">
        <v>80</v>
      </c>
      <c r="B258" s="16" t="s">
        <v>48</v>
      </c>
      <c r="C258" s="19" t="s">
        <v>81</v>
      </c>
      <c r="D258" s="101"/>
      <c r="E258" s="77"/>
      <c r="F258" s="96">
        <f t="shared" si="47"/>
        <v>0</v>
      </c>
      <c r="G258" s="77"/>
      <c r="H258" s="77"/>
      <c r="I258" s="77"/>
      <c r="J258" s="77"/>
      <c r="K258" s="77"/>
      <c r="L258" s="77"/>
      <c r="M258" s="77"/>
      <c r="N258" s="77"/>
    </row>
    <row r="259" spans="1:14" s="32" customFormat="1" ht="15.75" hidden="1">
      <c r="A259" s="27" t="s">
        <v>80</v>
      </c>
      <c r="B259" s="16" t="s">
        <v>37</v>
      </c>
      <c r="C259" s="19" t="s">
        <v>81</v>
      </c>
      <c r="D259" s="101"/>
      <c r="E259" s="77"/>
      <c r="F259" s="96">
        <f t="shared" si="47"/>
        <v>0</v>
      </c>
      <c r="G259" s="77"/>
      <c r="H259" s="77"/>
      <c r="I259" s="77"/>
      <c r="J259" s="77"/>
      <c r="K259" s="77"/>
      <c r="L259" s="77"/>
      <c r="M259" s="77"/>
      <c r="N259" s="77"/>
    </row>
    <row r="260" spans="1:14" s="32" customFormat="1" ht="15.75" hidden="1">
      <c r="A260" s="27" t="s">
        <v>80</v>
      </c>
      <c r="B260" s="16" t="s">
        <v>54</v>
      </c>
      <c r="C260" s="19" t="s">
        <v>81</v>
      </c>
      <c r="D260" s="101"/>
      <c r="E260" s="77"/>
      <c r="F260" s="96">
        <f t="shared" si="47"/>
        <v>0</v>
      </c>
      <c r="G260" s="77"/>
      <c r="H260" s="77"/>
      <c r="I260" s="77"/>
      <c r="J260" s="77"/>
      <c r="K260" s="81"/>
      <c r="L260" s="81"/>
      <c r="M260" s="81"/>
      <c r="N260" s="81"/>
    </row>
    <row r="261" spans="1:14" s="32" customFormat="1" ht="15.75" hidden="1">
      <c r="A261" s="56" t="s">
        <v>49</v>
      </c>
      <c r="B261" s="57"/>
      <c r="C261" s="57"/>
      <c r="D261" s="78">
        <f aca="true" t="shared" si="51" ref="D261:J261">D255+D256+D257</f>
        <v>0</v>
      </c>
      <c r="E261" s="78">
        <f t="shared" si="51"/>
        <v>0</v>
      </c>
      <c r="F261" s="96">
        <f t="shared" si="47"/>
        <v>0</v>
      </c>
      <c r="G261" s="78">
        <f t="shared" si="51"/>
        <v>0</v>
      </c>
      <c r="H261" s="78">
        <f t="shared" si="51"/>
        <v>0</v>
      </c>
      <c r="I261" s="78">
        <f t="shared" si="51"/>
        <v>0</v>
      </c>
      <c r="J261" s="78">
        <f t="shared" si="51"/>
        <v>0</v>
      </c>
      <c r="K261" s="78">
        <f>K254+K256+K257</f>
        <v>0</v>
      </c>
      <c r="L261" s="78">
        <f>L254+L256+L257</f>
        <v>0</v>
      </c>
      <c r="M261" s="78">
        <f>M254+M256+M257</f>
        <v>0</v>
      </c>
      <c r="N261" s="78">
        <f>N254+N256+N257</f>
        <v>0</v>
      </c>
    </row>
    <row r="262" spans="1:14" s="32" customFormat="1" ht="36" customHeight="1">
      <c r="A262" s="132" t="s">
        <v>103</v>
      </c>
      <c r="B262" s="133"/>
      <c r="C262" s="133"/>
      <c r="D262" s="91"/>
      <c r="E262" s="79"/>
      <c r="F262" s="79"/>
      <c r="G262" s="79"/>
      <c r="H262" s="79"/>
      <c r="I262" s="79"/>
      <c r="J262" s="79"/>
      <c r="K262" s="79"/>
      <c r="L262" s="79"/>
      <c r="M262" s="79"/>
      <c r="N262" s="79"/>
    </row>
    <row r="263" spans="1:14" s="48" customFormat="1" ht="18.75" customHeight="1">
      <c r="A263" s="27" t="s">
        <v>104</v>
      </c>
      <c r="B263" s="6">
        <v>222</v>
      </c>
      <c r="C263" s="37" t="s">
        <v>6</v>
      </c>
      <c r="D263" s="97"/>
      <c r="E263" s="80">
        <v>13</v>
      </c>
      <c r="F263" s="96">
        <f t="shared" si="47"/>
        <v>0</v>
      </c>
      <c r="G263" s="80"/>
      <c r="H263" s="80"/>
      <c r="I263" s="80"/>
      <c r="J263" s="80"/>
      <c r="K263" s="88"/>
      <c r="L263" s="88"/>
      <c r="M263" s="88"/>
      <c r="N263" s="88"/>
    </row>
    <row r="264" spans="1:14" s="48" customFormat="1" ht="18" customHeight="1">
      <c r="A264" s="27" t="s">
        <v>104</v>
      </c>
      <c r="B264" s="6">
        <v>224</v>
      </c>
      <c r="C264" s="37" t="s">
        <v>8</v>
      </c>
      <c r="D264" s="97"/>
      <c r="E264" s="80"/>
      <c r="F264" s="96">
        <f t="shared" si="47"/>
        <v>0</v>
      </c>
      <c r="G264" s="80"/>
      <c r="H264" s="80"/>
      <c r="I264" s="80"/>
      <c r="J264" s="80"/>
      <c r="K264" s="77"/>
      <c r="L264" s="77"/>
      <c r="M264" s="77"/>
      <c r="N264" s="77"/>
    </row>
    <row r="265" spans="1:14" s="48" customFormat="1" ht="18.75" customHeight="1">
      <c r="A265" s="27" t="s">
        <v>104</v>
      </c>
      <c r="B265" s="6">
        <v>225</v>
      </c>
      <c r="C265" s="37" t="s">
        <v>9</v>
      </c>
      <c r="D265" s="97"/>
      <c r="E265" s="80"/>
      <c r="F265" s="96">
        <f t="shared" si="47"/>
        <v>0</v>
      </c>
      <c r="G265" s="80"/>
      <c r="H265" s="80"/>
      <c r="I265" s="80"/>
      <c r="J265" s="80"/>
      <c r="K265" s="77"/>
      <c r="L265" s="77"/>
      <c r="M265" s="77"/>
      <c r="N265" s="77"/>
    </row>
    <row r="266" spans="1:14" s="32" customFormat="1" ht="15.75">
      <c r="A266" s="27" t="s">
        <v>104</v>
      </c>
      <c r="B266" s="16" t="s">
        <v>37</v>
      </c>
      <c r="C266" s="19" t="s">
        <v>106</v>
      </c>
      <c r="D266" s="102"/>
      <c r="E266" s="77">
        <v>54</v>
      </c>
      <c r="F266" s="96">
        <f t="shared" si="47"/>
        <v>0</v>
      </c>
      <c r="G266" s="77">
        <v>0</v>
      </c>
      <c r="H266" s="77"/>
      <c r="I266" s="77"/>
      <c r="J266" s="77"/>
      <c r="K266" s="77"/>
      <c r="L266" s="77"/>
      <c r="M266" s="77"/>
      <c r="N266" s="77"/>
    </row>
    <row r="267" spans="1:14" s="32" customFormat="1" ht="15.75">
      <c r="A267" s="27" t="s">
        <v>104</v>
      </c>
      <c r="B267" s="16" t="s">
        <v>50</v>
      </c>
      <c r="C267" s="37" t="s">
        <v>14</v>
      </c>
      <c r="D267" s="103"/>
      <c r="E267" s="77"/>
      <c r="F267" s="96">
        <f t="shared" si="47"/>
        <v>0</v>
      </c>
      <c r="G267" s="77"/>
      <c r="H267" s="77"/>
      <c r="I267" s="77"/>
      <c r="J267" s="77"/>
      <c r="K267" s="77"/>
      <c r="L267" s="77"/>
      <c r="M267" s="77"/>
      <c r="N267" s="77"/>
    </row>
    <row r="268" spans="1:14" s="32" customFormat="1" ht="15.75">
      <c r="A268" s="27" t="s">
        <v>104</v>
      </c>
      <c r="B268" s="16" t="s">
        <v>54</v>
      </c>
      <c r="C268" s="37" t="s">
        <v>15</v>
      </c>
      <c r="D268" s="103"/>
      <c r="E268" s="77">
        <v>14</v>
      </c>
      <c r="F268" s="96">
        <f t="shared" si="47"/>
        <v>0</v>
      </c>
      <c r="G268" s="77"/>
      <c r="H268" s="77"/>
      <c r="I268" s="77"/>
      <c r="J268" s="77"/>
      <c r="K268" s="81"/>
      <c r="L268" s="81"/>
      <c r="M268" s="81"/>
      <c r="N268" s="81"/>
    </row>
    <row r="269" spans="1:14" s="32" customFormat="1" ht="15.75">
      <c r="A269" s="27" t="s">
        <v>104</v>
      </c>
      <c r="B269" s="16" t="s">
        <v>50</v>
      </c>
      <c r="C269" s="37" t="s">
        <v>14</v>
      </c>
      <c r="D269" s="97"/>
      <c r="E269" s="77"/>
      <c r="F269" s="96">
        <f t="shared" si="47"/>
        <v>0</v>
      </c>
      <c r="G269" s="77"/>
      <c r="H269" s="77"/>
      <c r="I269" s="77"/>
      <c r="J269" s="77"/>
      <c r="K269" s="80"/>
      <c r="L269" s="80"/>
      <c r="M269" s="80"/>
      <c r="N269" s="80"/>
    </row>
    <row r="270" spans="1:14" s="33" customFormat="1" ht="18.75">
      <c r="A270" s="130" t="s">
        <v>34</v>
      </c>
      <c r="B270" s="131"/>
      <c r="C270" s="131"/>
      <c r="D270" s="78">
        <f aca="true" t="shared" si="52" ref="D270:J270">D266+D268+D265+D264+D263</f>
        <v>0</v>
      </c>
      <c r="E270" s="78">
        <f t="shared" si="52"/>
        <v>81</v>
      </c>
      <c r="F270" s="78">
        <f t="shared" si="47"/>
        <v>0</v>
      </c>
      <c r="G270" s="78">
        <f t="shared" si="52"/>
        <v>0</v>
      </c>
      <c r="H270" s="78">
        <f t="shared" si="52"/>
        <v>0</v>
      </c>
      <c r="I270" s="78">
        <f t="shared" si="52"/>
        <v>0</v>
      </c>
      <c r="J270" s="78">
        <f t="shared" si="52"/>
        <v>0</v>
      </c>
      <c r="K270" s="78">
        <f>K267+K269+K266+K265+K264</f>
        <v>0</v>
      </c>
      <c r="L270" s="78">
        <f>L267+L269+L266+L265+L264</f>
        <v>0</v>
      </c>
      <c r="M270" s="78">
        <f>M267+M269+M266+M265+M264</f>
        <v>0</v>
      </c>
      <c r="N270" s="78">
        <f>N267+N269+N266+N265+N264</f>
        <v>0</v>
      </c>
    </row>
    <row r="271" spans="1:14" s="18" customFormat="1" ht="18.75">
      <c r="A271" s="130"/>
      <c r="B271" s="131"/>
      <c r="C271" s="131"/>
      <c r="D271" s="90"/>
      <c r="E271" s="78"/>
      <c r="F271" s="96"/>
      <c r="G271" s="78"/>
      <c r="H271" s="78"/>
      <c r="I271" s="78"/>
      <c r="J271" s="78"/>
      <c r="K271" s="78"/>
      <c r="L271" s="78"/>
      <c r="M271" s="78"/>
      <c r="N271" s="78"/>
    </row>
    <row r="272" spans="1:14" ht="19.5" customHeight="1">
      <c r="A272" s="20" t="s">
        <v>107</v>
      </c>
      <c r="B272" s="12"/>
      <c r="C272" s="13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</row>
    <row r="273" spans="1:14" s="49" customFormat="1" ht="30.75" customHeight="1">
      <c r="A273" s="24" t="s">
        <v>108</v>
      </c>
      <c r="B273" s="6">
        <v>251</v>
      </c>
      <c r="C273" s="37" t="s">
        <v>112</v>
      </c>
      <c r="D273" s="97"/>
      <c r="E273" s="80"/>
      <c r="F273" s="96">
        <f t="shared" si="47"/>
        <v>0</v>
      </c>
      <c r="G273" s="80"/>
      <c r="H273" s="80"/>
      <c r="I273" s="80"/>
      <c r="J273" s="80"/>
      <c r="K273" s="77"/>
      <c r="L273" s="77"/>
      <c r="M273" s="77"/>
      <c r="N273" s="77"/>
    </row>
    <row r="274" spans="1:14" s="8" customFormat="1" ht="39" customHeight="1">
      <c r="A274" s="24" t="s">
        <v>108</v>
      </c>
      <c r="B274" s="6">
        <v>251</v>
      </c>
      <c r="C274" s="37" t="s">
        <v>43</v>
      </c>
      <c r="D274" s="97"/>
      <c r="E274" s="77"/>
      <c r="F274" s="96">
        <f t="shared" si="47"/>
        <v>0</v>
      </c>
      <c r="G274" s="77"/>
      <c r="H274" s="77"/>
      <c r="I274" s="77"/>
      <c r="J274" s="77"/>
      <c r="K274" s="77"/>
      <c r="L274" s="77"/>
      <c r="M274" s="77"/>
      <c r="N274" s="77"/>
    </row>
    <row r="275" spans="1:14" s="18" customFormat="1" ht="18.75">
      <c r="A275" s="130"/>
      <c r="B275" s="131"/>
      <c r="C275" s="131"/>
      <c r="D275" s="90"/>
      <c r="E275" s="78"/>
      <c r="F275" s="96">
        <f t="shared" si="47"/>
        <v>0</v>
      </c>
      <c r="G275" s="78"/>
      <c r="H275" s="78"/>
      <c r="I275" s="78"/>
      <c r="J275" s="78"/>
      <c r="K275" s="89"/>
      <c r="L275" s="89"/>
      <c r="M275" s="89"/>
      <c r="N275" s="89"/>
    </row>
    <row r="276" spans="1:14" s="33" customFormat="1" ht="18.75">
      <c r="A276" s="130" t="s">
        <v>109</v>
      </c>
      <c r="B276" s="131"/>
      <c r="C276" s="131"/>
      <c r="D276" s="90"/>
      <c r="E276" s="78">
        <f>E274+E273</f>
        <v>0</v>
      </c>
      <c r="F276" s="96">
        <f t="shared" si="47"/>
        <v>0</v>
      </c>
      <c r="G276" s="78">
        <f>G274+G275</f>
        <v>0</v>
      </c>
      <c r="H276" s="78">
        <f>H274+H275</f>
        <v>0</v>
      </c>
      <c r="I276" s="78">
        <f>I274+I275</f>
        <v>0</v>
      </c>
      <c r="J276" s="78">
        <f>J274+J275</f>
        <v>0</v>
      </c>
      <c r="K276" s="89"/>
      <c r="L276" s="89"/>
      <c r="M276" s="89"/>
      <c r="N276" s="89"/>
    </row>
    <row r="277" spans="1:14" s="17" customFormat="1" ht="22.5" customHeight="1">
      <c r="A277" s="20"/>
      <c r="B277" s="30"/>
      <c r="C277" s="29" t="s">
        <v>40</v>
      </c>
      <c r="D277" s="76">
        <f aca="true" t="shared" si="53" ref="D277:J277">D276+D270+D261+D236+D201+D186+D113+D97+D134</f>
        <v>0</v>
      </c>
      <c r="E277" s="76">
        <f>E276+E270+E261+E236+E201+E186+E113+E97+E134+E120</f>
        <v>27171.4</v>
      </c>
      <c r="F277" s="76">
        <f>F276+F270+F261+F236+F201+F186+F113+F97+F134</f>
        <v>12932.6</v>
      </c>
      <c r="G277" s="76">
        <f t="shared" si="53"/>
        <v>1891.7</v>
      </c>
      <c r="H277" s="76">
        <f t="shared" si="53"/>
        <v>4613</v>
      </c>
      <c r="I277" s="76">
        <f t="shared" si="53"/>
        <v>2642.5</v>
      </c>
      <c r="J277" s="76">
        <f t="shared" si="53"/>
        <v>1964.8</v>
      </c>
      <c r="K277" s="76">
        <f>K276+K26+K236+K201+K186+K113+K97+K134</f>
        <v>0.7</v>
      </c>
      <c r="L277" s="76">
        <f>L276+L26+L236+L201+L186+L113+L97+L134</f>
        <v>1540</v>
      </c>
      <c r="M277" s="76">
        <f>M276+M26+M236+M201+M186+M113+M97+M134</f>
        <v>237.50000000000003</v>
      </c>
      <c r="N277" s="76">
        <f>N276+N26+N236+N201+N186+N113+N97+N134</f>
        <v>42.4</v>
      </c>
    </row>
    <row r="278" spans="1:14" s="8" customFormat="1" ht="17.25" customHeight="1">
      <c r="A278" s="28"/>
      <c r="B278" s="6">
        <v>211</v>
      </c>
      <c r="C278" s="37" t="s">
        <v>1</v>
      </c>
      <c r="D278" s="83">
        <f>D221+D100+D11+D126</f>
        <v>0</v>
      </c>
      <c r="E278" s="83">
        <f>E18+E23+E45+E44+E29+E34+E55+E56+E100+E126+E221+E222</f>
        <v>15729</v>
      </c>
      <c r="F278" s="96">
        <f>G278+H278+I278+J278+N278+K278+L278+M278</f>
        <v>6652.7</v>
      </c>
      <c r="G278" s="83">
        <f>G18+G23+G45+G44+G29+G34+G55+G56+G100+G126+G221+G222</f>
        <v>446.9</v>
      </c>
      <c r="H278" s="83">
        <f>H18+H23+H45+H44+H29+H34+H55+H56+H100+H126+H221+H222</f>
        <v>3397.2</v>
      </c>
      <c r="I278" s="83">
        <f>I18+I23+I45+I44+I29+I34+I55+I56+I100+I126+I221+I222</f>
        <v>2093.4</v>
      </c>
      <c r="J278" s="83">
        <f>J18+J23+J45+J44+J29+J34+J55+J56+J100+J126+J221+J222</f>
        <v>513.9</v>
      </c>
      <c r="K278" s="83">
        <f aca="true" t="shared" si="54" ref="K278:N279">K223+K100+K11+K126</f>
        <v>0</v>
      </c>
      <c r="L278" s="83">
        <f t="shared" si="54"/>
        <v>0</v>
      </c>
      <c r="M278" s="83">
        <f t="shared" si="54"/>
        <v>170.3</v>
      </c>
      <c r="N278" s="83">
        <f t="shared" si="54"/>
        <v>31</v>
      </c>
    </row>
    <row r="279" spans="1:14" s="8" customFormat="1" ht="15.75">
      <c r="A279" s="28"/>
      <c r="B279" s="6">
        <v>212</v>
      </c>
      <c r="C279" s="37" t="s">
        <v>2</v>
      </c>
      <c r="D279" s="83">
        <f>D223+D101+D12</f>
        <v>0</v>
      </c>
      <c r="E279" s="83">
        <f>E57+E101+E223</f>
        <v>210</v>
      </c>
      <c r="F279" s="96">
        <f aca="true" t="shared" si="55" ref="F279:F295">G279+H279+I279+J279+N279+K279+L279+M279</f>
        <v>29.4</v>
      </c>
      <c r="G279" s="83">
        <f>G57+G101+G223</f>
        <v>0</v>
      </c>
      <c r="H279" s="83">
        <f>H57+H101+H223</f>
        <v>0</v>
      </c>
      <c r="I279" s="83">
        <f>I57+I101+I223</f>
        <v>0</v>
      </c>
      <c r="J279" s="83">
        <f>J57+J101+J223</f>
        <v>20</v>
      </c>
      <c r="K279" s="83">
        <f t="shared" si="54"/>
        <v>0</v>
      </c>
      <c r="L279" s="83">
        <f t="shared" si="54"/>
        <v>0</v>
      </c>
      <c r="M279" s="83">
        <f t="shared" si="54"/>
        <v>0</v>
      </c>
      <c r="N279" s="83">
        <f t="shared" si="54"/>
        <v>9.4</v>
      </c>
    </row>
    <row r="280" spans="1:14" s="8" customFormat="1" ht="15.75">
      <c r="A280" s="28"/>
      <c r="B280" s="6">
        <v>213</v>
      </c>
      <c r="C280" s="37" t="s">
        <v>3</v>
      </c>
      <c r="D280" s="83">
        <f>D224+D102+D13+D127</f>
        <v>0</v>
      </c>
      <c r="E280" s="83">
        <f>E31+E37+E58+E59+E102+E127+E224+E225</f>
        <v>4737.4</v>
      </c>
      <c r="F280" s="96">
        <f t="shared" si="55"/>
        <v>2229.7999999999997</v>
      </c>
      <c r="G280" s="83">
        <f>G31+G37+G58+G59+G102+G127+G224+G225</f>
        <v>245.3</v>
      </c>
      <c r="H280" s="83">
        <f>H31+H37+H58+H59+H102+H127+H224+H225</f>
        <v>1215.8</v>
      </c>
      <c r="I280" s="83">
        <f>I31+I37+I58+I59+I102+I127+I224+I225</f>
        <v>549.1</v>
      </c>
      <c r="J280" s="83">
        <f>J31+J37+J58+J59+J102+J127+J224+J225</f>
        <v>168.2</v>
      </c>
      <c r="K280" s="83">
        <f>K226+K102+K13+K128</f>
        <v>0</v>
      </c>
      <c r="L280" s="83">
        <f>L226+L102+L13+L128</f>
        <v>0</v>
      </c>
      <c r="M280" s="83">
        <f>M226+M102+M13+M128</f>
        <v>51.4</v>
      </c>
      <c r="N280" s="83">
        <f>N226+N102+N13+N128</f>
        <v>0</v>
      </c>
    </row>
    <row r="281" spans="1:14" s="8" customFormat="1" ht="15.75">
      <c r="A281" s="28"/>
      <c r="B281" s="6">
        <v>221</v>
      </c>
      <c r="C281" s="37" t="s">
        <v>5</v>
      </c>
      <c r="D281" s="83">
        <f>D104+D15+D227</f>
        <v>0</v>
      </c>
      <c r="E281" s="83">
        <f>E61</f>
        <v>44</v>
      </c>
      <c r="F281" s="96">
        <f t="shared" si="55"/>
        <v>38.8</v>
      </c>
      <c r="G281" s="83">
        <f>G61</f>
        <v>35</v>
      </c>
      <c r="H281" s="83">
        <f>H61</f>
        <v>0</v>
      </c>
      <c r="I281" s="83">
        <f>I61</f>
        <v>0</v>
      </c>
      <c r="J281" s="83">
        <f>J61</f>
        <v>0</v>
      </c>
      <c r="K281" s="83">
        <f>K227+K103+K14+K129</f>
        <v>0</v>
      </c>
      <c r="L281" s="83">
        <f>L227+L103+L14+L129</f>
        <v>0</v>
      </c>
      <c r="M281" s="83">
        <f>M104</f>
        <v>3.8</v>
      </c>
      <c r="N281" s="83">
        <v>0</v>
      </c>
    </row>
    <row r="282" spans="1:14" s="8" customFormat="1" ht="15.75">
      <c r="A282" s="28"/>
      <c r="B282" s="6">
        <v>222</v>
      </c>
      <c r="C282" s="37" t="s">
        <v>6</v>
      </c>
      <c r="D282" s="83">
        <f>SUM(D62,D105,D244,D209,D40,D80,D194,D165,D175,D228,D263)</f>
        <v>0</v>
      </c>
      <c r="E282" s="83">
        <f>E62+E105+E228+E263</f>
        <v>80</v>
      </c>
      <c r="F282" s="96">
        <f t="shared" si="55"/>
        <v>9</v>
      </c>
      <c r="G282" s="83">
        <f>G62+G105+G228+G263</f>
        <v>5</v>
      </c>
      <c r="H282" s="83">
        <f>H62+H105+H228+H263</f>
        <v>0</v>
      </c>
      <c r="I282" s="83">
        <f>I62+I105+I228+I263</f>
        <v>0</v>
      </c>
      <c r="J282" s="83">
        <f>J62+J105+J228+J263</f>
        <v>0</v>
      </c>
      <c r="K282" s="83">
        <f>K228+K104+K15+K130</f>
        <v>0</v>
      </c>
      <c r="L282" s="83">
        <f>L228+L104+L15+L130</f>
        <v>0</v>
      </c>
      <c r="M282" s="83">
        <f>M105</f>
        <v>4</v>
      </c>
      <c r="N282" s="83">
        <f>N228+N104+N15+N130</f>
        <v>0</v>
      </c>
    </row>
    <row r="283" spans="1:14" s="8" customFormat="1" ht="15.75">
      <c r="A283" s="28"/>
      <c r="B283" s="6">
        <v>223</v>
      </c>
      <c r="C283" s="37" t="s">
        <v>7</v>
      </c>
      <c r="D283" s="83">
        <f>D229+D158+D106+D17+D157</f>
        <v>0</v>
      </c>
      <c r="E283" s="83">
        <f>E63+E158+E229</f>
        <v>826</v>
      </c>
      <c r="F283" s="96">
        <f t="shared" si="55"/>
        <v>629.5</v>
      </c>
      <c r="G283" s="83">
        <f>G63+G158+G229</f>
        <v>479.5</v>
      </c>
      <c r="H283" s="83">
        <f>H63+H158+H229</f>
        <v>0</v>
      </c>
      <c r="I283" s="83">
        <f>I63+I158+I229</f>
        <v>0</v>
      </c>
      <c r="J283" s="83">
        <f>J63+J158+J229</f>
        <v>150</v>
      </c>
      <c r="K283" s="83">
        <f aca="true" t="shared" si="56" ref="K283:L290">K229+K105+K16+K133</f>
        <v>0</v>
      </c>
      <c r="L283" s="83">
        <f t="shared" si="56"/>
        <v>0</v>
      </c>
      <c r="M283" s="83">
        <v>0</v>
      </c>
      <c r="N283" s="83">
        <f>N229+N105+N16+N133</f>
        <v>0</v>
      </c>
    </row>
    <row r="284" spans="1:14" s="8" customFormat="1" ht="15.75">
      <c r="A284" s="28"/>
      <c r="B284" s="6">
        <v>224</v>
      </c>
      <c r="C284" s="37" t="s">
        <v>8</v>
      </c>
      <c r="D284" s="97"/>
      <c r="E284" s="83">
        <f>E264+E7</f>
        <v>0</v>
      </c>
      <c r="F284" s="96">
        <f t="shared" si="55"/>
        <v>1540</v>
      </c>
      <c r="G284" s="83">
        <f>G264+G7</f>
        <v>0</v>
      </c>
      <c r="H284" s="83">
        <f>H264+H7</f>
        <v>0</v>
      </c>
      <c r="I284" s="83">
        <f>I264+I7</f>
        <v>0</v>
      </c>
      <c r="J284" s="83">
        <f>J264+J7</f>
        <v>0</v>
      </c>
      <c r="K284" s="83">
        <f t="shared" si="56"/>
        <v>0</v>
      </c>
      <c r="L284" s="83">
        <f t="shared" si="56"/>
        <v>1540</v>
      </c>
      <c r="M284" s="83">
        <f>M230+M106+M17+M134</f>
        <v>0</v>
      </c>
      <c r="N284" s="83">
        <v>0</v>
      </c>
    </row>
    <row r="285" spans="1:14" s="8" customFormat="1" ht="15.75">
      <c r="A285" s="28"/>
      <c r="B285" s="6">
        <v>225</v>
      </c>
      <c r="C285" s="37" t="s">
        <v>9</v>
      </c>
      <c r="D285" s="83">
        <f>D265+D230+D180+D167+D162+D138+D137+D130+D116+D19</f>
        <v>0</v>
      </c>
      <c r="E285" s="83">
        <f>E65+E130++E131+E159+E180+E230</f>
        <v>2439</v>
      </c>
      <c r="F285" s="96">
        <f t="shared" si="55"/>
        <v>21</v>
      </c>
      <c r="G285" s="83">
        <f>G65+G130++G131+G159+G180+G230</f>
        <v>15</v>
      </c>
      <c r="H285" s="83">
        <f>H65+H130++H131+H159+H180+H230</f>
        <v>0</v>
      </c>
      <c r="I285" s="83">
        <f>I65+I130++I131+I159+I180+I230</f>
        <v>0</v>
      </c>
      <c r="J285" s="83">
        <f>J65+J130++J131+J159+J180+J230</f>
        <v>0</v>
      </c>
      <c r="K285" s="83">
        <f t="shared" si="56"/>
        <v>0</v>
      </c>
      <c r="L285" s="83">
        <f t="shared" si="56"/>
        <v>0</v>
      </c>
      <c r="M285" s="83">
        <f>M231+M107+M18+M135</f>
        <v>6</v>
      </c>
      <c r="N285" s="83">
        <f aca="true" t="shared" si="57" ref="N285:N294">N231+N107+N18+N135</f>
        <v>0</v>
      </c>
    </row>
    <row r="286" spans="1:14" s="8" customFormat="1" ht="15.75">
      <c r="A286" s="28"/>
      <c r="B286" s="6">
        <v>226</v>
      </c>
      <c r="C286" s="37" t="s">
        <v>10</v>
      </c>
      <c r="D286" s="83">
        <f>D255+D231+D181+D139+D20+D195+D145</f>
        <v>0</v>
      </c>
      <c r="E286" s="83">
        <f>E66+E115+E132+E231</f>
        <v>813</v>
      </c>
      <c r="F286" s="96">
        <f t="shared" si="55"/>
        <v>20</v>
      </c>
      <c r="G286" s="83">
        <f>G66+G115+G132+G231</f>
        <v>20</v>
      </c>
      <c r="H286" s="83">
        <f>H66+H115+H132+H231</f>
        <v>0</v>
      </c>
      <c r="I286" s="83">
        <f>I66+I115+I132+I231</f>
        <v>0</v>
      </c>
      <c r="J286" s="83">
        <f>J66+J115+J132+J231</f>
        <v>0</v>
      </c>
      <c r="K286" s="83">
        <f t="shared" si="56"/>
        <v>0</v>
      </c>
      <c r="L286" s="83">
        <f t="shared" si="56"/>
        <v>0</v>
      </c>
      <c r="M286" s="83">
        <f>M232+M108+M19+M136</f>
        <v>0</v>
      </c>
      <c r="N286" s="83">
        <f t="shared" si="57"/>
        <v>0</v>
      </c>
    </row>
    <row r="287" spans="1:14" s="8" customFormat="1" ht="15.75">
      <c r="A287" s="28"/>
      <c r="B287" s="6">
        <v>231</v>
      </c>
      <c r="C287" s="37" t="s">
        <v>11</v>
      </c>
      <c r="D287" s="83">
        <f>SUM(D93)</f>
        <v>0</v>
      </c>
      <c r="E287" s="83">
        <f>SUM(E84)</f>
        <v>0</v>
      </c>
      <c r="F287" s="96">
        <f t="shared" si="55"/>
        <v>0</v>
      </c>
      <c r="G287" s="83">
        <f>SUM(G84)</f>
        <v>0</v>
      </c>
      <c r="H287" s="83">
        <f>SUM(H84)</f>
        <v>0</v>
      </c>
      <c r="I287" s="83">
        <f>SUM(I84)</f>
        <v>0</v>
      </c>
      <c r="J287" s="83">
        <f>SUM(J84)</f>
        <v>0</v>
      </c>
      <c r="K287" s="83">
        <f t="shared" si="56"/>
        <v>0</v>
      </c>
      <c r="L287" s="83">
        <f t="shared" si="56"/>
        <v>0</v>
      </c>
      <c r="M287" s="83">
        <f>M233+M109+M20+M137</f>
        <v>0</v>
      </c>
      <c r="N287" s="83">
        <f t="shared" si="57"/>
        <v>0</v>
      </c>
    </row>
    <row r="288" spans="1:14" s="8" customFormat="1" ht="15.75" customHeight="1">
      <c r="A288" s="28"/>
      <c r="B288" s="6">
        <v>241</v>
      </c>
      <c r="C288" s="37" t="s">
        <v>79</v>
      </c>
      <c r="D288" s="97"/>
      <c r="E288" s="83">
        <f>SUM(E114)</f>
        <v>0</v>
      </c>
      <c r="F288" s="96">
        <f t="shared" si="55"/>
        <v>0</v>
      </c>
      <c r="G288" s="83">
        <f>SUM(G114)</f>
        <v>0</v>
      </c>
      <c r="H288" s="83">
        <f>SUM(H114)</f>
        <v>0</v>
      </c>
      <c r="I288" s="83">
        <f>SUM(I114)</f>
        <v>0</v>
      </c>
      <c r="J288" s="83">
        <f>SUM(J114)</f>
        <v>0</v>
      </c>
      <c r="K288" s="83">
        <f t="shared" si="56"/>
        <v>0</v>
      </c>
      <c r="L288" s="83">
        <f t="shared" si="56"/>
        <v>0</v>
      </c>
      <c r="M288" s="83">
        <v>0</v>
      </c>
      <c r="N288" s="83">
        <f t="shared" si="57"/>
        <v>0</v>
      </c>
    </row>
    <row r="289" spans="1:14" s="8" customFormat="1" ht="31.5">
      <c r="A289" s="28"/>
      <c r="B289" s="6">
        <v>242</v>
      </c>
      <c r="C289" s="37" t="s">
        <v>59</v>
      </c>
      <c r="D289" s="97"/>
      <c r="E289" s="83">
        <v>0</v>
      </c>
      <c r="F289" s="96">
        <f t="shared" si="55"/>
        <v>0</v>
      </c>
      <c r="G289" s="83">
        <v>0</v>
      </c>
      <c r="H289" s="83">
        <v>0</v>
      </c>
      <c r="I289" s="83">
        <v>0</v>
      </c>
      <c r="J289" s="83">
        <v>0</v>
      </c>
      <c r="K289" s="83">
        <f t="shared" si="56"/>
        <v>0</v>
      </c>
      <c r="L289" s="83">
        <f t="shared" si="56"/>
        <v>0</v>
      </c>
      <c r="M289" s="83">
        <f>M235+M111+M22+M139</f>
        <v>0</v>
      </c>
      <c r="N289" s="83">
        <f t="shared" si="57"/>
        <v>0</v>
      </c>
    </row>
    <row r="290" spans="1:14" s="8" customFormat="1" ht="33.75" customHeight="1">
      <c r="A290" s="28"/>
      <c r="B290" s="6">
        <v>251</v>
      </c>
      <c r="C290" s="37" t="s">
        <v>42</v>
      </c>
      <c r="D290" s="83">
        <f>D133+D22</f>
        <v>0</v>
      </c>
      <c r="E290" s="83">
        <v>0</v>
      </c>
      <c r="F290" s="96">
        <f t="shared" si="55"/>
        <v>1114.7</v>
      </c>
      <c r="G290" s="83">
        <v>0</v>
      </c>
      <c r="H290" s="83">
        <v>0</v>
      </c>
      <c r="I290" s="83">
        <v>0</v>
      </c>
      <c r="J290" s="83">
        <f>J85+J67</f>
        <v>1112.7</v>
      </c>
      <c r="K290" s="83">
        <f t="shared" si="56"/>
        <v>0</v>
      </c>
      <c r="L290" s="83">
        <f t="shared" si="56"/>
        <v>0</v>
      </c>
      <c r="M290" s="83">
        <f>M236+M112+M23+M140</f>
        <v>2</v>
      </c>
      <c r="N290" s="83">
        <f t="shared" si="57"/>
        <v>0</v>
      </c>
    </row>
    <row r="291" spans="1:14" s="8" customFormat="1" ht="24.75" customHeight="1">
      <c r="A291" s="28"/>
      <c r="B291" s="6">
        <v>262</v>
      </c>
      <c r="C291" s="37" t="s">
        <v>35</v>
      </c>
      <c r="D291" s="97"/>
      <c r="E291" s="83"/>
      <c r="F291" s="96">
        <f t="shared" si="55"/>
        <v>0</v>
      </c>
      <c r="G291" s="83"/>
      <c r="H291" s="83"/>
      <c r="I291" s="83"/>
      <c r="J291" s="83"/>
      <c r="K291" s="83">
        <v>0</v>
      </c>
      <c r="L291" s="83">
        <f>L237+L113+L24+L141</f>
        <v>0</v>
      </c>
      <c r="M291" s="83">
        <f>M237+M24+M141</f>
        <v>0</v>
      </c>
      <c r="N291" s="83">
        <f t="shared" si="57"/>
        <v>0</v>
      </c>
    </row>
    <row r="292" spans="1:14" s="8" customFormat="1" ht="31.5">
      <c r="A292" s="28"/>
      <c r="B292" s="6">
        <v>263</v>
      </c>
      <c r="C292" s="37" t="s">
        <v>45</v>
      </c>
      <c r="D292" s="97"/>
      <c r="E292" s="83">
        <v>0</v>
      </c>
      <c r="F292" s="96">
        <f t="shared" si="55"/>
        <v>0</v>
      </c>
      <c r="G292" s="83">
        <v>0</v>
      </c>
      <c r="H292" s="83">
        <v>0</v>
      </c>
      <c r="I292" s="83">
        <v>0</v>
      </c>
      <c r="J292" s="83">
        <v>0</v>
      </c>
      <c r="K292" s="83">
        <f>K238+K114+K25+K142</f>
        <v>0</v>
      </c>
      <c r="L292" s="83">
        <f>L238+L114+L25+L142</f>
        <v>0</v>
      </c>
      <c r="M292" s="83">
        <f>M238+M114+M25+M142</f>
        <v>0</v>
      </c>
      <c r="N292" s="83">
        <f t="shared" si="57"/>
        <v>0</v>
      </c>
    </row>
    <row r="293" spans="1:14" s="8" customFormat="1" ht="15.75">
      <c r="A293" s="28"/>
      <c r="B293" s="6">
        <v>290</v>
      </c>
      <c r="C293" s="37" t="s">
        <v>12</v>
      </c>
      <c r="D293" s="83">
        <f>D266+D256+D232+D196+D182+D24</f>
        <v>0</v>
      </c>
      <c r="E293" s="83">
        <f>E68+E69+E92+E232</f>
        <v>584</v>
      </c>
      <c r="F293" s="96">
        <f t="shared" si="55"/>
        <v>445</v>
      </c>
      <c r="G293" s="83">
        <f>G68+G69+G92+G232+G94+G95</f>
        <v>445</v>
      </c>
      <c r="H293" s="83">
        <f>H68+H69+H92+H232</f>
        <v>0</v>
      </c>
      <c r="I293" s="83">
        <f>I68+I69+I92+I232</f>
        <v>0</v>
      </c>
      <c r="J293" s="83">
        <f>J68+J69+J92+J232</f>
        <v>0</v>
      </c>
      <c r="K293" s="83">
        <f>K239+K115+K26+K143</f>
        <v>0</v>
      </c>
      <c r="L293" s="83">
        <f>L239+L115+L26+L143</f>
        <v>0</v>
      </c>
      <c r="M293" s="83">
        <f>M239+M115+M26+M143</f>
        <v>0</v>
      </c>
      <c r="N293" s="83">
        <f t="shared" si="57"/>
        <v>0</v>
      </c>
    </row>
    <row r="294" spans="1:14" s="8" customFormat="1" ht="15.75">
      <c r="A294" s="28"/>
      <c r="B294" s="6">
        <v>310</v>
      </c>
      <c r="C294" s="37" t="s">
        <v>14</v>
      </c>
      <c r="D294" s="83">
        <f>D234+D184+D146+D140+D118+D26</f>
        <v>0</v>
      </c>
      <c r="E294" s="83">
        <f>E71+E234</f>
        <v>628</v>
      </c>
      <c r="F294" s="96">
        <f t="shared" si="55"/>
        <v>0</v>
      </c>
      <c r="G294" s="83">
        <f>G71+G234</f>
        <v>0</v>
      </c>
      <c r="H294" s="83">
        <f>H71+H234</f>
        <v>0</v>
      </c>
      <c r="I294" s="83">
        <f>I71+I234</f>
        <v>0</v>
      </c>
      <c r="J294" s="83">
        <f>J71+J234</f>
        <v>0</v>
      </c>
      <c r="K294" s="83">
        <f>K240+K116+K27+K144</f>
        <v>0</v>
      </c>
      <c r="L294" s="83">
        <f>L240+L116+L27+L144</f>
        <v>0</v>
      </c>
      <c r="M294" s="83">
        <f>M240+M116+M27+M144</f>
        <v>0</v>
      </c>
      <c r="N294" s="83">
        <f t="shared" si="57"/>
        <v>0</v>
      </c>
    </row>
    <row r="295" spans="1:14" s="8" customFormat="1" ht="15.75">
      <c r="A295" s="28"/>
      <c r="B295" s="6">
        <v>340</v>
      </c>
      <c r="C295" s="37" t="s">
        <v>15</v>
      </c>
      <c r="D295" s="83">
        <f>D268+D257+D235+D164+D185+D129+D112+D27</f>
        <v>0</v>
      </c>
      <c r="E295" s="83">
        <f>E268+E235+E185+E164+E129+E112+E72</f>
        <v>1098</v>
      </c>
      <c r="F295" s="96">
        <f t="shared" si="55"/>
        <v>202.7</v>
      </c>
      <c r="G295" s="83">
        <f>G268+G235+G185+G164+G129+G112+G72</f>
        <v>200</v>
      </c>
      <c r="H295" s="83">
        <f>H268+H235+H185+H164+H129+H112+H72</f>
        <v>0</v>
      </c>
      <c r="I295" s="83">
        <f>I268+I235+I185+I164+I129+I112+I72</f>
        <v>0</v>
      </c>
      <c r="J295" s="83">
        <f>J268+J235+J185+J164+J129+J112+J72</f>
        <v>0</v>
      </c>
      <c r="K295" s="83">
        <f>K96</f>
        <v>0.7</v>
      </c>
      <c r="L295" s="83"/>
      <c r="M295" s="83">
        <f>M241+M117+M28+M145</f>
        <v>0</v>
      </c>
      <c r="N295" s="83">
        <f>N129</f>
        <v>2</v>
      </c>
    </row>
    <row r="296" spans="1:14" s="17" customFormat="1" ht="19.5" customHeight="1" thickBot="1">
      <c r="A296" s="58"/>
      <c r="B296" s="59"/>
      <c r="C296" s="60" t="s">
        <v>44</v>
      </c>
      <c r="D296" s="86">
        <f aca="true" t="shared" si="58" ref="D296:N296">SUM(D278:D295)</f>
        <v>0</v>
      </c>
      <c r="E296" s="86">
        <f>SUM(E278:E295)-17</f>
        <v>27171.4</v>
      </c>
      <c r="F296" s="86">
        <f t="shared" si="58"/>
        <v>12932.6</v>
      </c>
      <c r="G296" s="86">
        <f t="shared" si="58"/>
        <v>1891.7</v>
      </c>
      <c r="H296" s="86">
        <f t="shared" si="58"/>
        <v>4613</v>
      </c>
      <c r="I296" s="86">
        <f t="shared" si="58"/>
        <v>2642.5</v>
      </c>
      <c r="J296" s="86">
        <f t="shared" si="58"/>
        <v>1964.8</v>
      </c>
      <c r="K296" s="86">
        <f t="shared" si="58"/>
        <v>0.7</v>
      </c>
      <c r="L296" s="86">
        <f t="shared" si="58"/>
        <v>1540</v>
      </c>
      <c r="M296" s="86">
        <f t="shared" si="58"/>
        <v>237.50000000000003</v>
      </c>
      <c r="N296" s="86">
        <f t="shared" si="58"/>
        <v>42.4</v>
      </c>
    </row>
    <row r="297" spans="6:7" ht="18.75">
      <c r="F297" s="18">
        <v>13270.9</v>
      </c>
      <c r="G297" s="104"/>
    </row>
    <row r="298" ht="18.75">
      <c r="F298" s="18">
        <v>188.5</v>
      </c>
    </row>
    <row r="299" spans="5:12" ht="18.75">
      <c r="E299" s="67"/>
      <c r="F299" s="118">
        <v>-526.8</v>
      </c>
      <c r="G299" s="49"/>
      <c r="H299" s="49"/>
      <c r="I299" s="49"/>
      <c r="J299" s="49"/>
      <c r="K299" s="49"/>
      <c r="L299" s="49"/>
    </row>
    <row r="300" spans="5:12" ht="18.75">
      <c r="E300" s="67"/>
      <c r="F300" s="119">
        <f>F297+F298+F299</f>
        <v>12932.6</v>
      </c>
      <c r="G300" s="68"/>
      <c r="H300" s="68"/>
      <c r="I300" s="68"/>
      <c r="J300" s="68"/>
      <c r="K300" s="68"/>
      <c r="L300" s="68"/>
    </row>
    <row r="301" spans="5:12" ht="12.75">
      <c r="E301" s="49"/>
      <c r="F301" s="49"/>
      <c r="G301" s="49"/>
      <c r="H301" s="49"/>
      <c r="I301" s="68"/>
      <c r="J301" s="49"/>
      <c r="K301" s="68"/>
      <c r="L301" s="49"/>
    </row>
    <row r="302" spans="7:11" ht="12.75">
      <c r="G302" s="50"/>
      <c r="H302" s="50"/>
      <c r="I302" s="50"/>
      <c r="J302" s="50"/>
      <c r="K302" s="50"/>
    </row>
    <row r="303" ht="12.75">
      <c r="F303" s="54"/>
    </row>
    <row r="305" spans="5:6" ht="12.75">
      <c r="E305" s="61"/>
      <c r="F305" s="62"/>
    </row>
  </sheetData>
  <sheetProtection/>
  <mergeCells count="28">
    <mergeCell ref="I1:N2"/>
    <mergeCell ref="A7:E7"/>
    <mergeCell ref="A4:K4"/>
    <mergeCell ref="A113:C113"/>
    <mergeCell ref="A8:C8"/>
    <mergeCell ref="A97:C97"/>
    <mergeCell ref="A121:C121"/>
    <mergeCell ref="A262:C262"/>
    <mergeCell ref="A124:C124"/>
    <mergeCell ref="A114:C114"/>
    <mergeCell ref="A201:C201"/>
    <mergeCell ref="A218:C218"/>
    <mergeCell ref="A219:C219"/>
    <mergeCell ref="A202:C202"/>
    <mergeCell ref="A120:C120"/>
    <mergeCell ref="A237:C237"/>
    <mergeCell ref="A270:C270"/>
    <mergeCell ref="A253:C253"/>
    <mergeCell ref="A254:C254"/>
    <mergeCell ref="A276:C276"/>
    <mergeCell ref="A275:C275"/>
    <mergeCell ref="A271:C271"/>
    <mergeCell ref="A192:C192"/>
    <mergeCell ref="A187:C187"/>
    <mergeCell ref="A191:C191"/>
    <mergeCell ref="A125:C125"/>
    <mergeCell ref="A134:C134"/>
    <mergeCell ref="A186:C186"/>
  </mergeCells>
  <printOptions/>
  <pageMargins left="0.61" right="0.25" top="0.29" bottom="0.75" header="0.3" footer="0.3"/>
  <pageSetup fitToHeight="2" horizontalDpi="600" verticalDpi="600" orientation="portrait" paperSize="9" scale="28" r:id="rId1"/>
  <rowBreaks count="1" manualBreakCount="1">
    <brk id="13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OLGA</cp:lastModifiedBy>
  <cp:lastPrinted>2015-01-29T06:40:57Z</cp:lastPrinted>
  <dcterms:created xsi:type="dcterms:W3CDTF">2007-10-26T05:01:23Z</dcterms:created>
  <dcterms:modified xsi:type="dcterms:W3CDTF">2015-01-29T06:41:04Z</dcterms:modified>
  <cp:category/>
  <cp:version/>
  <cp:contentType/>
  <cp:contentStatus/>
</cp:coreProperties>
</file>